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10" windowWidth="15360" windowHeight="4470" activeTab="2"/>
  </bookViews>
  <sheets>
    <sheet name="Gains sur le stockage" sheetId="1" r:id="rId1"/>
    <sheet name="autres gains " sheetId="2" r:id="rId2"/>
    <sheet name="synthèse des gains" sheetId="3" r:id="rId3"/>
    <sheet name=" " sheetId="4" r:id="rId4"/>
  </sheets>
  <definedNames/>
  <calcPr fullCalcOnLoad="1"/>
</workbook>
</file>

<file path=xl/sharedStrings.xml><?xml version="1.0" encoding="utf-8"?>
<sst xmlns="http://schemas.openxmlformats.org/spreadsheetml/2006/main" count="114" uniqueCount="80">
  <si>
    <t>Total</t>
  </si>
  <si>
    <t>Instance</t>
  </si>
  <si>
    <t>Production</t>
  </si>
  <si>
    <t>Coût total de gestion de l'espace disque SAP</t>
  </si>
  <si>
    <t>Coût de main d'œuvre horaire chargé (blended - BASIS, ABAP, Func.)</t>
  </si>
  <si>
    <t>Nb d’instances rafraichies par an</t>
  </si>
  <si>
    <t>Réduction /an , nb de rafraichissements</t>
  </si>
  <si>
    <t>Réduction des Aller Retour  développements-tests grace à une meilleure qualité de données</t>
  </si>
  <si>
    <t>Gains générés en efficacité sur la réalisation des rafraichissements sur les bases non production</t>
  </si>
  <si>
    <t>Gains sur la réduction du temps passé</t>
  </si>
  <si>
    <t>Gains liées à la réduction des entrées manuelles de données</t>
  </si>
  <si>
    <t>Amélioration de la productivité</t>
  </si>
  <si>
    <t>Gains sur la diminution des AR DEV&lt;---&gt; TEST</t>
  </si>
  <si>
    <t>Gains sur diminution des entrées manuelles de données</t>
  </si>
  <si>
    <t>Gains sur la dispo des systèmes non prod</t>
  </si>
  <si>
    <t xml:space="preserve">Gains liés à la diminution du nombre de rafraichissement </t>
  </si>
  <si>
    <t>Gains sur le nb de rafraichissement</t>
  </si>
  <si>
    <t>Résumé des bénéfices et des coûts</t>
  </si>
  <si>
    <t xml:space="preserve">Gains estimés </t>
  </si>
  <si>
    <t>Nb  d'heures de main d'oeuvre par rafraichissement</t>
  </si>
  <si>
    <t xml:space="preserve">Récapitulation des gains </t>
  </si>
  <si>
    <t>1ère année</t>
  </si>
  <si>
    <t>2ième année</t>
  </si>
  <si>
    <t>3ième année</t>
  </si>
  <si>
    <t>total sur 3 ans</t>
  </si>
  <si>
    <t>Total sur 3ans</t>
  </si>
  <si>
    <t>Total Gb disponible</t>
  </si>
  <si>
    <t>Total Gb utilisé</t>
  </si>
  <si>
    <t>Coût de main d'œuvre horaire chargée</t>
  </si>
  <si>
    <t>Nombre d'heures annuelles travaillées / main d'oeuvre</t>
  </si>
  <si>
    <t>Réduction  de main d'œuvre pour  les rafraichissements</t>
  </si>
  <si>
    <t xml:space="preserve">Nb de rafraichissement après calcul ci-dessus </t>
  </si>
  <si>
    <t>Qualité</t>
  </si>
  <si>
    <t>Développement</t>
  </si>
  <si>
    <t>Formation</t>
  </si>
  <si>
    <t>Bac à sable</t>
  </si>
  <si>
    <t>Taille de la base de prod en Gb</t>
  </si>
  <si>
    <t>Tx croissance / an des autres bases</t>
  </si>
  <si>
    <t>Coeff de sécurité  ( utilisé/disponible)</t>
  </si>
  <si>
    <t>Coût de gestion d'un Gb</t>
  </si>
  <si>
    <t>Tx croissance/ an de la production</t>
  </si>
  <si>
    <t>Nb d'heures de main d'oeuvre par rafraichissement</t>
  </si>
  <si>
    <t>Nombre de personnes  impliquées ( fonctionnels,abap…)</t>
  </si>
  <si>
    <t>Nombre de personnes impliquées   ( fonctionnels,abap…)</t>
  </si>
  <si>
    <t>Nombre de personnes impliquées ( fonctionnels,abap…)</t>
  </si>
  <si>
    <t>eux-mêmes.</t>
  </si>
  <si>
    <t>La bonne industrialisation des données pertinentes dans les jeux de tests va permettre de diminuer les entrées manuelles de données</t>
  </si>
  <si>
    <t xml:space="preserve">requises pour les développements, tests, formation, soutien à la production, et d'autres domaines. Cette diminution sera </t>
  </si>
  <si>
    <t xml:space="preserve">Les systèmes de non-production ( développements, tests , qualité ..) auront une plus grande disponibilité de fonctionnement </t>
  </si>
  <si>
    <t>car ils n'auront pas à attendre qu'un mandant soit copié, ou attendre un rafraichissement .</t>
  </si>
  <si>
    <t>Coût  Gold Client</t>
  </si>
  <si>
    <t>Réduction totale des coûts avec Gold Client</t>
  </si>
  <si>
    <t>année 1</t>
  </si>
  <si>
    <t>année 2</t>
  </si>
  <si>
    <t xml:space="preserve"> année 3</t>
  </si>
  <si>
    <t>année 3</t>
  </si>
  <si>
    <t>SANS GOLD CLIENT</t>
  </si>
  <si>
    <t xml:space="preserve">AVEC GOLD CLIENT </t>
  </si>
  <si>
    <t xml:space="preserve">de </t>
  </si>
  <si>
    <t>réduction</t>
  </si>
  <si>
    <t xml:space="preserve">Coefficient </t>
  </si>
  <si>
    <t>Gigabytes  (Total)</t>
  </si>
  <si>
    <t>Paramètres variables</t>
  </si>
  <si>
    <t>Valeurs</t>
  </si>
  <si>
    <t>ECONOMIES SUR  LES BESOINS DE STOCKAGE / PAYSAGE</t>
  </si>
  <si>
    <t>PARAMETRES VARIABLES</t>
  </si>
  <si>
    <t>VALEURS</t>
  </si>
  <si>
    <t>L' utilisation de GOLDCLIENT permettant d' extraire des flux et des objets à la demande entre les rafraichissements.</t>
  </si>
  <si>
    <t>Cette rubrique pour tenir compte du fait que les rafraîchissements se feront plus aisément.</t>
  </si>
  <si>
    <t>d'Aller- Retour  DEV &lt;-&gt; TEST et diminuer ainsi le nombre de transports et de tests unitaires, car les systèmes de données seront de meilleure qualité .</t>
  </si>
  <si>
    <t>L'utilisation de GOLD CLIENT qui permet d'avoir une image fidéle et à tout moment des données de production va permettre de diminuer le nombre</t>
  </si>
  <si>
    <t xml:space="preserve"> probablement beaucoup plus élevé que  5 %.... </t>
  </si>
  <si>
    <t>Diminution des arrêts des systèmes "non production" SAP</t>
  </si>
  <si>
    <t>Gain sur côut de stockage</t>
  </si>
  <si>
    <t>Coût d'acquisition de Gold Client</t>
  </si>
  <si>
    <t>Maintenance annuelle en %</t>
  </si>
  <si>
    <t>valeur</t>
  </si>
  <si>
    <t xml:space="preserve">Les valeurs en rouges sont les paramètres de simulation </t>
  </si>
  <si>
    <t>Gains liés à la réduction du nombre de rafraîchissement annuel.</t>
  </si>
  <si>
    <t>Augmentation de la disponibilité du système SAP pour  DEV, TEST, FORMATION, QUALITE….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</si>
</sst>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[$€-2]\ #,##0;[Red]\-[$€-2]\ #,##0"/>
    <numFmt numFmtId="173" formatCode="[$-40C]dddd\ d\ mmmm\ yyyy"/>
    <numFmt numFmtId="174" formatCode="&quot;€&quot;*##"/>
    <numFmt numFmtId="175" formatCode="_(&quot;$&quot;* #,##0_)"/>
    <numFmt numFmtId="176" formatCode="_(&quot;€&quot;* #,##0_)"/>
    <numFmt numFmtId="177" formatCode="&quot;€&quot;#,##0"/>
    <numFmt numFmtId="178" formatCode="_(&quot;€&quot;* #,##0\)"/>
    <numFmt numFmtId="179" formatCode="#,##0\ &quot;€&quot;"/>
    <numFmt numFmtId="180" formatCode="#,##0.0\ &quot;€&quot;"/>
    <numFmt numFmtId="181" formatCode="#,##0.00\ &quot;€&quot;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57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medium"/>
      <top/>
      <bottom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n"/>
      <top/>
      <bottom style="thick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dashDot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ashDot"/>
      <right style="thin"/>
      <top style="thick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/>
    </border>
    <border>
      <left style="dashDot"/>
      <right style="thin"/>
      <top/>
      <bottom/>
    </border>
    <border>
      <left style="thin"/>
      <right style="dashDot"/>
      <top/>
      <bottom style="thin"/>
    </border>
    <border>
      <left>
        <color indexed="63"/>
      </left>
      <right>
        <color indexed="63"/>
      </right>
      <top/>
      <bottom style="thin"/>
    </border>
    <border>
      <left style="dashDot"/>
      <right style="thin"/>
      <top/>
      <bottom style="thin"/>
    </border>
    <border>
      <left style="thin"/>
      <right style="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Dot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171" fontId="4" fillId="24" borderId="14" xfId="42" applyNumberFormat="1" applyFont="1" applyFill="1" applyBorder="1" applyAlignment="1">
      <alignment/>
    </xf>
    <xf numFmtId="171" fontId="4" fillId="24" borderId="15" xfId="42" applyNumberFormat="1" applyFont="1" applyFill="1" applyBorder="1" applyAlignment="1">
      <alignment/>
    </xf>
    <xf numFmtId="9" fontId="4" fillId="24" borderId="15" xfId="0" applyNumberFormat="1" applyFont="1" applyFill="1" applyBorder="1" applyAlignment="1">
      <alignment horizontal="right"/>
    </xf>
    <xf numFmtId="9" fontId="4" fillId="24" borderId="15" xfId="0" applyNumberFormat="1" applyFont="1" applyFill="1" applyBorder="1" applyAlignment="1">
      <alignment horizontal="right"/>
    </xf>
    <xf numFmtId="9" fontId="4" fillId="24" borderId="15" xfId="0" applyNumberFormat="1" applyFont="1" applyFill="1" applyBorder="1" applyAlignment="1">
      <alignment/>
    </xf>
    <xf numFmtId="9" fontId="4" fillId="24" borderId="15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/>
    </xf>
    <xf numFmtId="14" fontId="2" fillId="24" borderId="0" xfId="0" applyNumberFormat="1" applyFont="1" applyFill="1" applyBorder="1" applyAlignment="1">
      <alignment horizontal="right" wrapText="1"/>
    </xf>
    <xf numFmtId="0" fontId="2" fillId="24" borderId="18" xfId="0" applyFont="1" applyFill="1" applyBorder="1" applyAlignment="1">
      <alignment horizontal="right" wrapText="1"/>
    </xf>
    <xf numFmtId="0" fontId="2" fillId="24" borderId="19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0" fillId="24" borderId="2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4" fontId="2" fillId="24" borderId="0" xfId="0" applyNumberFormat="1" applyFont="1" applyFill="1" applyBorder="1" applyAlignment="1">
      <alignment horizontal="center" wrapText="1"/>
    </xf>
    <xf numFmtId="0" fontId="2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24" fillId="24" borderId="26" xfId="0" applyFont="1" applyFill="1" applyBorder="1" applyAlignment="1">
      <alignment/>
    </xf>
    <xf numFmtId="9" fontId="24" fillId="24" borderId="27" xfId="0" applyNumberFormat="1" applyFont="1" applyFill="1" applyBorder="1" applyAlignment="1">
      <alignment horizontal="right"/>
    </xf>
    <xf numFmtId="0" fontId="24" fillId="24" borderId="28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30" xfId="0" applyFont="1" applyFill="1" applyBorder="1" applyAlignment="1">
      <alignment horizontal="right"/>
    </xf>
    <xf numFmtId="0" fontId="0" fillId="24" borderId="29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30" xfId="0" applyFont="1" applyFill="1" applyBorder="1" applyAlignment="1">
      <alignment/>
    </xf>
    <xf numFmtId="9" fontId="2" fillId="24" borderId="31" xfId="0" applyNumberFormat="1" applyFont="1" applyFill="1" applyBorder="1" applyAlignment="1">
      <alignment horizontal="right"/>
    </xf>
    <xf numFmtId="9" fontId="0" fillId="24" borderId="0" xfId="0" applyNumberFormat="1" applyFont="1" applyFill="1" applyBorder="1" applyAlignment="1">
      <alignment horizontal="right"/>
    </xf>
    <xf numFmtId="0" fontId="0" fillId="24" borderId="26" xfId="0" applyFont="1" applyFill="1" applyBorder="1" applyAlignment="1">
      <alignment/>
    </xf>
    <xf numFmtId="9" fontId="0" fillId="24" borderId="27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/>
    </xf>
    <xf numFmtId="0" fontId="2" fillId="24" borderId="32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9" fontId="0" fillId="24" borderId="27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/>
    </xf>
    <xf numFmtId="169" fontId="2" fillId="24" borderId="22" xfId="0" applyNumberFormat="1" applyFont="1" applyFill="1" applyBorder="1" applyAlignment="1">
      <alignment horizontal="right"/>
    </xf>
    <xf numFmtId="0" fontId="0" fillId="24" borderId="22" xfId="0" applyFont="1" applyFill="1" applyBorder="1" applyAlignment="1">
      <alignment horizontal="right"/>
    </xf>
    <xf numFmtId="169" fontId="2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77" fontId="26" fillId="24" borderId="33" xfId="0" applyNumberFormat="1" applyFont="1" applyFill="1" applyBorder="1" applyAlignment="1">
      <alignment horizontal="right"/>
    </xf>
    <xf numFmtId="177" fontId="26" fillId="24" borderId="34" xfId="0" applyNumberFormat="1" applyFont="1" applyFill="1" applyBorder="1" applyAlignment="1">
      <alignment/>
    </xf>
    <xf numFmtId="0" fontId="27" fillId="24" borderId="32" xfId="0" applyFont="1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3" fontId="0" fillId="24" borderId="36" xfId="0" applyNumberFormat="1" applyFill="1" applyBorder="1" applyAlignment="1">
      <alignment/>
    </xf>
    <xf numFmtId="3" fontId="0" fillId="24" borderId="37" xfId="0" applyNumberFormat="1" applyFont="1" applyFill="1" applyBorder="1" applyAlignment="1">
      <alignment/>
    </xf>
    <xf numFmtId="0" fontId="2" fillId="24" borderId="38" xfId="0" applyFont="1" applyFill="1" applyBorder="1" applyAlignment="1">
      <alignment horizontal="right" wrapText="1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9" fontId="4" fillId="24" borderId="42" xfId="59" applyFont="1" applyFill="1" applyBorder="1" applyAlignment="1">
      <alignment/>
    </xf>
    <xf numFmtId="9" fontId="4" fillId="24" borderId="43" xfId="59" applyFont="1" applyFill="1" applyBorder="1" applyAlignment="1">
      <alignment/>
    </xf>
    <xf numFmtId="9" fontId="4" fillId="24" borderId="44" xfId="59" applyFont="1" applyFill="1" applyBorder="1" applyAlignment="1">
      <alignment/>
    </xf>
    <xf numFmtId="3" fontId="0" fillId="24" borderId="36" xfId="0" applyNumberFormat="1" applyFont="1" applyFill="1" applyBorder="1" applyAlignment="1">
      <alignment/>
    </xf>
    <xf numFmtId="165" fontId="2" fillId="24" borderId="45" xfId="0" applyNumberFormat="1" applyFont="1" applyFill="1" applyBorder="1" applyAlignment="1">
      <alignment/>
    </xf>
    <xf numFmtId="0" fontId="0" fillId="24" borderId="46" xfId="0" applyFill="1" applyBorder="1" applyAlignment="1">
      <alignment/>
    </xf>
    <xf numFmtId="0" fontId="2" fillId="24" borderId="47" xfId="0" applyFont="1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2" fillId="24" borderId="50" xfId="0" applyFont="1" applyFill="1" applyBorder="1" applyAlignment="1">
      <alignment/>
    </xf>
    <xf numFmtId="0" fontId="2" fillId="24" borderId="51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52" xfId="0" applyFont="1" applyFill="1" applyBorder="1" applyAlignment="1">
      <alignment/>
    </xf>
    <xf numFmtId="0" fontId="5" fillId="24" borderId="53" xfId="0" applyFont="1" applyFill="1" applyBorder="1" applyAlignment="1">
      <alignment/>
    </xf>
    <xf numFmtId="0" fontId="4" fillId="24" borderId="52" xfId="0" applyFont="1" applyFill="1" applyBorder="1" applyAlignment="1">
      <alignment/>
    </xf>
    <xf numFmtId="0" fontId="5" fillId="24" borderId="52" xfId="0" applyFont="1" applyFill="1" applyBorder="1" applyAlignment="1">
      <alignment/>
    </xf>
    <xf numFmtId="0" fontId="2" fillId="24" borderId="54" xfId="0" applyFont="1" applyFill="1" applyBorder="1" applyAlignment="1">
      <alignment/>
    </xf>
    <xf numFmtId="0" fontId="3" fillId="24" borderId="55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5" fontId="4" fillId="24" borderId="58" xfId="0" applyNumberFormat="1" applyFont="1" applyFill="1" applyBorder="1" applyAlignment="1">
      <alignment/>
    </xf>
    <xf numFmtId="5" fontId="2" fillId="24" borderId="59" xfId="44" applyNumberFormat="1" applyFont="1" applyFill="1" applyBorder="1" applyAlignment="1">
      <alignment/>
    </xf>
    <xf numFmtId="5" fontId="2" fillId="24" borderId="25" xfId="44" applyNumberFormat="1" applyFont="1" applyFill="1" applyBorder="1" applyAlignment="1">
      <alignment/>
    </xf>
    <xf numFmtId="5" fontId="2" fillId="24" borderId="60" xfId="44" applyNumberFormat="1" applyFont="1" applyFill="1" applyBorder="1" applyAlignment="1">
      <alignment/>
    </xf>
    <xf numFmtId="5" fontId="0" fillId="24" borderId="0" xfId="0" applyNumberFormat="1" applyFont="1" applyFill="1" applyBorder="1" applyAlignment="1">
      <alignment horizontal="right"/>
    </xf>
    <xf numFmtId="5" fontId="26" fillId="24" borderId="33" xfId="0" applyNumberFormat="1" applyFont="1" applyFill="1" applyBorder="1" applyAlignment="1">
      <alignment horizontal="right"/>
    </xf>
    <xf numFmtId="5" fontId="3" fillId="24" borderId="61" xfId="0" applyNumberFormat="1" applyFont="1" applyFill="1" applyBorder="1" applyAlignment="1">
      <alignment horizontal="center"/>
    </xf>
    <xf numFmtId="5" fontId="3" fillId="24" borderId="0" xfId="0" applyNumberFormat="1" applyFont="1" applyFill="1" applyBorder="1" applyAlignment="1">
      <alignment horizontal="left"/>
    </xf>
    <xf numFmtId="5" fontId="3" fillId="24" borderId="62" xfId="0" applyNumberFormat="1" applyFont="1" applyFill="1" applyBorder="1" applyAlignment="1">
      <alignment horizontal="center"/>
    </xf>
    <xf numFmtId="5" fontId="0" fillId="24" borderId="61" xfId="44" applyNumberFormat="1" applyFont="1" applyFill="1" applyBorder="1" applyAlignment="1">
      <alignment/>
    </xf>
    <xf numFmtId="5" fontId="0" fillId="24" borderId="0" xfId="44" applyNumberFormat="1" applyFont="1" applyFill="1" applyBorder="1" applyAlignment="1">
      <alignment/>
    </xf>
    <xf numFmtId="5" fontId="0" fillId="24" borderId="63" xfId="44" applyNumberFormat="1" applyFont="1" applyFill="1" applyBorder="1" applyAlignment="1">
      <alignment/>
    </xf>
    <xf numFmtId="5" fontId="0" fillId="24" borderId="64" xfId="44" applyNumberFormat="1" applyFont="1" applyFill="1" applyBorder="1" applyAlignment="1">
      <alignment/>
    </xf>
    <xf numFmtId="5" fontId="0" fillId="24" borderId="65" xfId="44" applyNumberFormat="1" applyFont="1" applyFill="1" applyBorder="1" applyAlignment="1">
      <alignment/>
    </xf>
    <xf numFmtId="5" fontId="0" fillId="24" borderId="66" xfId="44" applyNumberFormat="1" applyFont="1" applyFill="1" applyBorder="1" applyAlignment="1">
      <alignment/>
    </xf>
    <xf numFmtId="5" fontId="5" fillId="24" borderId="67" xfId="44" applyNumberFormat="1" applyFont="1" applyFill="1" applyBorder="1" applyAlignment="1">
      <alignment/>
    </xf>
    <xf numFmtId="5" fontId="5" fillId="24" borderId="68" xfId="44" applyNumberFormat="1" applyFont="1" applyFill="1" applyBorder="1" applyAlignment="1">
      <alignment/>
    </xf>
    <xf numFmtId="5" fontId="5" fillId="24" borderId="69" xfId="44" applyNumberFormat="1" applyFont="1" applyFill="1" applyBorder="1" applyAlignment="1">
      <alignment/>
    </xf>
    <xf numFmtId="5" fontId="2" fillId="24" borderId="61" xfId="0" applyNumberFormat="1" applyFont="1" applyFill="1" applyBorder="1" applyAlignment="1">
      <alignment/>
    </xf>
    <xf numFmtId="5" fontId="2" fillId="24" borderId="0" xfId="0" applyNumberFormat="1" applyFont="1" applyFill="1" applyBorder="1" applyAlignment="1">
      <alignment/>
    </xf>
    <xf numFmtId="5" fontId="2" fillId="24" borderId="63" xfId="0" applyNumberFormat="1" applyFont="1" applyFill="1" applyBorder="1" applyAlignment="1">
      <alignment/>
    </xf>
    <xf numFmtId="5" fontId="4" fillId="24" borderId="64" xfId="44" applyNumberFormat="1" applyFont="1" applyFill="1" applyBorder="1" applyAlignment="1">
      <alignment/>
    </xf>
    <xf numFmtId="5" fontId="4" fillId="24" borderId="65" xfId="44" applyNumberFormat="1" applyFont="1" applyFill="1" applyBorder="1" applyAlignment="1">
      <alignment/>
    </xf>
    <xf numFmtId="5" fontId="4" fillId="24" borderId="66" xfId="44" applyNumberFormat="1" applyFont="1" applyFill="1" applyBorder="1" applyAlignment="1">
      <alignment/>
    </xf>
    <xf numFmtId="5" fontId="2" fillId="24" borderId="61" xfId="44" applyNumberFormat="1" applyFont="1" applyFill="1" applyBorder="1" applyAlignment="1">
      <alignment/>
    </xf>
    <xf numFmtId="5" fontId="2" fillId="24" borderId="0" xfId="44" applyNumberFormat="1" applyFont="1" applyFill="1" applyBorder="1" applyAlignment="1">
      <alignment/>
    </xf>
    <xf numFmtId="5" fontId="2" fillId="24" borderId="63" xfId="44" applyNumberFormat="1" applyFont="1" applyFill="1" applyBorder="1" applyAlignment="1">
      <alignment/>
    </xf>
    <xf numFmtId="5" fontId="5" fillId="24" borderId="64" xfId="44" applyNumberFormat="1" applyFont="1" applyFill="1" applyBorder="1" applyAlignment="1">
      <alignment/>
    </xf>
    <xf numFmtId="5" fontId="5" fillId="24" borderId="65" xfId="44" applyNumberFormat="1" applyFont="1" applyFill="1" applyBorder="1" applyAlignment="1">
      <alignment/>
    </xf>
    <xf numFmtId="5" fontId="5" fillId="24" borderId="66" xfId="44" applyNumberFormat="1" applyFont="1" applyFill="1" applyBorder="1" applyAlignment="1">
      <alignment/>
    </xf>
    <xf numFmtId="9" fontId="4" fillId="24" borderId="31" xfId="0" applyNumberFormat="1" applyFont="1" applyFill="1" applyBorder="1" applyAlignment="1">
      <alignment horizontal="right"/>
    </xf>
    <xf numFmtId="9" fontId="28" fillId="24" borderId="0" xfId="0" applyNumberFormat="1" applyFont="1" applyFill="1" applyBorder="1" applyAlignment="1">
      <alignment horizontal="right"/>
    </xf>
    <xf numFmtId="0" fontId="0" fillId="24" borderId="70" xfId="0" applyNumberFormat="1" applyFill="1" applyBorder="1" applyAlignment="1">
      <alignment/>
    </xf>
    <xf numFmtId="0" fontId="0" fillId="24" borderId="0" xfId="0" applyNumberFormat="1" applyFill="1" applyBorder="1" applyAlignment="1">
      <alignment/>
    </xf>
    <xf numFmtId="0" fontId="2" fillId="24" borderId="24" xfId="0" applyNumberFormat="1" applyFont="1" applyFill="1" applyBorder="1" applyAlignment="1">
      <alignment horizontal="right" wrapText="1"/>
    </xf>
    <xf numFmtId="0" fontId="0" fillId="24" borderId="32" xfId="0" applyNumberFormat="1" applyFill="1" applyBorder="1" applyAlignment="1">
      <alignment/>
    </xf>
    <xf numFmtId="0" fontId="0" fillId="24" borderId="33" xfId="0" applyNumberFormat="1" applyFill="1" applyBorder="1" applyAlignment="1">
      <alignment/>
    </xf>
    <xf numFmtId="0" fontId="2" fillId="24" borderId="17" xfId="0" applyNumberFormat="1" applyFont="1" applyFill="1" applyBorder="1" applyAlignment="1">
      <alignment horizontal="right" wrapText="1"/>
    </xf>
    <xf numFmtId="0" fontId="0" fillId="24" borderId="71" xfId="0" applyNumberFormat="1" applyFont="1" applyFill="1" applyBorder="1" applyAlignment="1">
      <alignment/>
    </xf>
    <xf numFmtId="0" fontId="0" fillId="24" borderId="72" xfId="0" applyNumberFormat="1" applyFont="1" applyFill="1" applyBorder="1" applyAlignment="1">
      <alignment/>
    </xf>
    <xf numFmtId="0" fontId="2" fillId="24" borderId="73" xfId="0" applyNumberFormat="1" applyFont="1" applyFill="1" applyBorder="1" applyAlignment="1">
      <alignment horizontal="right"/>
    </xf>
    <xf numFmtId="0" fontId="0" fillId="24" borderId="7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2" fillId="24" borderId="24" xfId="0" applyNumberFormat="1" applyFont="1" applyFill="1" applyBorder="1" applyAlignment="1">
      <alignment horizontal="right"/>
    </xf>
    <xf numFmtId="179" fontId="0" fillId="24" borderId="0" xfId="0" applyNumberFormat="1" applyFont="1" applyFill="1" applyBorder="1" applyAlignment="1">
      <alignment horizontal="right"/>
    </xf>
    <xf numFmtId="171" fontId="4" fillId="24" borderId="0" xfId="42" applyNumberFormat="1" applyFont="1" applyFill="1" applyBorder="1" applyAlignment="1">
      <alignment/>
    </xf>
    <xf numFmtId="9" fontId="4" fillId="24" borderId="0" xfId="0" applyNumberFormat="1" applyFont="1" applyFill="1" applyBorder="1" applyAlignment="1">
      <alignment horizontal="right"/>
    </xf>
    <xf numFmtId="9" fontId="4" fillId="24" borderId="0" xfId="0" applyNumberFormat="1" applyFont="1" applyFill="1" applyBorder="1" applyAlignment="1">
      <alignment horizontal="right"/>
    </xf>
    <xf numFmtId="9" fontId="4" fillId="24" borderId="0" xfId="0" applyNumberFormat="1" applyFont="1" applyFill="1" applyBorder="1" applyAlignment="1">
      <alignment/>
    </xf>
    <xf numFmtId="9" fontId="4" fillId="24" borderId="0" xfId="0" applyNumberFormat="1" applyFont="1" applyFill="1" applyBorder="1" applyAlignment="1">
      <alignment/>
    </xf>
    <xf numFmtId="5" fontId="4" fillId="24" borderId="0" xfId="0" applyNumberFormat="1" applyFont="1" applyFill="1" applyBorder="1" applyAlignment="1">
      <alignment/>
    </xf>
    <xf numFmtId="0" fontId="2" fillId="24" borderId="74" xfId="0" applyFont="1" applyFill="1" applyBorder="1" applyAlignment="1">
      <alignment/>
    </xf>
    <xf numFmtId="169" fontId="2" fillId="24" borderId="0" xfId="0" applyNumberFormat="1" applyFont="1" applyFill="1" applyBorder="1" applyAlignment="1">
      <alignment/>
    </xf>
    <xf numFmtId="6" fontId="2" fillId="24" borderId="75" xfId="44" applyNumberFormat="1" applyFont="1" applyFill="1" applyBorder="1" applyAlignment="1">
      <alignment/>
    </xf>
    <xf numFmtId="5" fontId="2" fillId="24" borderId="0" xfId="44" applyNumberFormat="1" applyFont="1" applyFill="1" applyBorder="1" applyAlignment="1">
      <alignment/>
    </xf>
    <xf numFmtId="5" fontId="2" fillId="24" borderId="76" xfId="4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35" xfId="0" applyFill="1" applyBorder="1" applyAlignment="1">
      <alignment/>
    </xf>
    <xf numFmtId="0" fontId="0" fillId="11" borderId="36" xfId="0" applyFill="1" applyBorder="1" applyAlignment="1">
      <alignment/>
    </xf>
    <xf numFmtId="0" fontId="2" fillId="11" borderId="0" xfId="0" applyFont="1" applyFill="1" applyBorder="1" applyAlignment="1">
      <alignment horizontal="center" wrapText="1"/>
    </xf>
    <xf numFmtId="0" fontId="2" fillId="11" borderId="0" xfId="0" applyNumberFormat="1" applyFont="1" applyFill="1" applyBorder="1" applyAlignment="1">
      <alignment horizontal="right" wrapText="1"/>
    </xf>
    <xf numFmtId="0" fontId="2" fillId="11" borderId="77" xfId="0" applyNumberFormat="1" applyFont="1" applyFill="1" applyBorder="1" applyAlignment="1">
      <alignment horizontal="right"/>
    </xf>
    <xf numFmtId="0" fontId="2" fillId="11" borderId="0" xfId="0" applyNumberFormat="1" applyFont="1" applyFill="1" applyBorder="1" applyAlignment="1">
      <alignment horizontal="right"/>
    </xf>
    <xf numFmtId="5" fontId="2" fillId="11" borderId="0" xfId="44" applyNumberFormat="1" applyFont="1" applyFill="1" applyBorder="1" applyAlignment="1">
      <alignment/>
    </xf>
    <xf numFmtId="0" fontId="0" fillId="11" borderId="78" xfId="0" applyFill="1" applyBorder="1" applyAlignment="1">
      <alignment/>
    </xf>
    <xf numFmtId="0" fontId="2" fillId="24" borderId="79" xfId="0" applyFont="1" applyFill="1" applyBorder="1" applyAlignment="1">
      <alignment/>
    </xf>
    <xf numFmtId="0" fontId="0" fillId="24" borderId="80" xfId="0" applyFont="1" applyFill="1" applyBorder="1" applyAlignment="1">
      <alignment/>
    </xf>
    <xf numFmtId="0" fontId="0" fillId="24" borderId="81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0" fillId="24" borderId="82" xfId="0" applyFont="1" applyFill="1" applyBorder="1" applyAlignment="1">
      <alignment horizontal="center"/>
    </xf>
    <xf numFmtId="0" fontId="0" fillId="24" borderId="83" xfId="0" applyFill="1" applyBorder="1" applyAlignment="1">
      <alignment/>
    </xf>
    <xf numFmtId="0" fontId="0" fillId="24" borderId="78" xfId="0" applyFill="1" applyBorder="1" applyAlignment="1">
      <alignment/>
    </xf>
    <xf numFmtId="0" fontId="0" fillId="24" borderId="84" xfId="0" applyFill="1" applyBorder="1" applyAlignment="1">
      <alignment horizontal="right"/>
    </xf>
    <xf numFmtId="0" fontId="0" fillId="24" borderId="82" xfId="0" applyFill="1" applyBorder="1" applyAlignment="1">
      <alignment/>
    </xf>
    <xf numFmtId="0" fontId="0" fillId="24" borderId="8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78" xfId="0" applyBorder="1" applyAlignment="1">
      <alignment/>
    </xf>
    <xf numFmtId="0" fontId="2" fillId="0" borderId="82" xfId="0" applyFont="1" applyFill="1" applyBorder="1" applyAlignment="1">
      <alignment/>
    </xf>
    <xf numFmtId="3" fontId="0" fillId="24" borderId="85" xfId="0" applyNumberFormat="1" applyFill="1" applyBorder="1" applyAlignment="1">
      <alignment/>
    </xf>
    <xf numFmtId="0" fontId="2" fillId="11" borderId="86" xfId="0" applyNumberFormat="1" applyFont="1" applyFill="1" applyBorder="1" applyAlignment="1">
      <alignment horizontal="right" wrapText="1"/>
    </xf>
    <xf numFmtId="0" fontId="2" fillId="11" borderId="78" xfId="0" applyFont="1" applyFill="1" applyBorder="1" applyAlignment="1">
      <alignment/>
    </xf>
    <xf numFmtId="0" fontId="0" fillId="11" borderId="87" xfId="0" applyFill="1" applyBorder="1" applyAlignment="1">
      <alignment/>
    </xf>
    <xf numFmtId="0" fontId="0" fillId="11" borderId="84" xfId="0" applyFill="1" applyBorder="1" applyAlignment="1">
      <alignment/>
    </xf>
    <xf numFmtId="0" fontId="0" fillId="11" borderId="82" xfId="0" applyFill="1" applyBorder="1" applyAlignment="1">
      <alignment/>
    </xf>
    <xf numFmtId="165" fontId="5" fillId="11" borderId="88" xfId="0" applyNumberFormat="1" applyFont="1" applyFill="1" applyBorder="1" applyAlignment="1">
      <alignment/>
    </xf>
    <xf numFmtId="5" fontId="5" fillId="11" borderId="60" xfId="0" applyNumberFormat="1" applyFont="1" applyFill="1" applyBorder="1" applyAlignment="1">
      <alignment/>
    </xf>
    <xf numFmtId="5" fontId="5" fillId="11" borderId="59" xfId="0" applyNumberFormat="1" applyFont="1" applyFill="1" applyBorder="1" applyAlignment="1">
      <alignment/>
    </xf>
    <xf numFmtId="5" fontId="5" fillId="11" borderId="25" xfId="0" applyNumberFormat="1" applyFont="1" applyFill="1" applyBorder="1" applyAlignment="1">
      <alignment/>
    </xf>
    <xf numFmtId="0" fontId="0" fillId="11" borderId="89" xfId="0" applyFill="1" applyBorder="1" applyAlignment="1">
      <alignment/>
    </xf>
    <xf numFmtId="0" fontId="0" fillId="11" borderId="90" xfId="0" applyFill="1" applyBorder="1" applyAlignment="1">
      <alignment/>
    </xf>
    <xf numFmtId="9" fontId="4" fillId="11" borderId="90" xfId="0" applyNumberFormat="1" applyFont="1" applyFill="1" applyBorder="1" applyAlignment="1">
      <alignment/>
    </xf>
    <xf numFmtId="0" fontId="0" fillId="11" borderId="91" xfId="0" applyFill="1" applyBorder="1" applyAlignment="1">
      <alignment/>
    </xf>
    <xf numFmtId="0" fontId="0" fillId="11" borderId="90" xfId="0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" fillId="24" borderId="92" xfId="0" applyFont="1" applyFill="1" applyBorder="1" applyAlignment="1">
      <alignment/>
    </xf>
    <xf numFmtId="0" fontId="0" fillId="24" borderId="93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24" fillId="0" borderId="84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4" fillId="24" borderId="94" xfId="42" applyNumberFormat="1" applyFont="1" applyFill="1" applyBorder="1" applyAlignment="1">
      <alignment horizontal="right"/>
    </xf>
    <xf numFmtId="0" fontId="4" fillId="24" borderId="39" xfId="42" applyNumberFormat="1" applyFont="1" applyFill="1" applyBorder="1" applyAlignment="1">
      <alignment horizontal="center"/>
    </xf>
    <xf numFmtId="0" fontId="4" fillId="24" borderId="39" xfId="0" applyNumberFormat="1" applyFont="1" applyFill="1" applyBorder="1" applyAlignment="1">
      <alignment horizontal="right"/>
    </xf>
    <xf numFmtId="0" fontId="4" fillId="24" borderId="39" xfId="0" applyNumberFormat="1" applyFont="1" applyFill="1" applyBorder="1" applyAlignment="1">
      <alignment horizontal="center"/>
    </xf>
    <xf numFmtId="5" fontId="4" fillId="24" borderId="39" xfId="44" applyNumberFormat="1" applyFont="1" applyFill="1" applyBorder="1" applyAlignment="1">
      <alignment/>
    </xf>
    <xf numFmtId="0" fontId="4" fillId="24" borderId="95" xfId="0" applyNumberFormat="1" applyFont="1" applyFill="1" applyBorder="1" applyAlignment="1">
      <alignment horizontal="right"/>
    </xf>
    <xf numFmtId="0" fontId="24" fillId="0" borderId="96" xfId="0" applyFont="1" applyFill="1" applyBorder="1" applyAlignment="1">
      <alignment/>
    </xf>
    <xf numFmtId="0" fontId="24" fillId="0" borderId="8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horizontal="right"/>
    </xf>
    <xf numFmtId="0" fontId="24" fillId="0" borderId="9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11" borderId="0" xfId="0" applyFont="1" applyFill="1" applyBorder="1" applyAlignment="1">
      <alignment/>
    </xf>
    <xf numFmtId="169" fontId="25" fillId="11" borderId="0" xfId="0" applyNumberFormat="1" applyFont="1" applyFill="1" applyBorder="1" applyAlignment="1">
      <alignment horizontal="right"/>
    </xf>
    <xf numFmtId="0" fontId="24" fillId="11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177" fontId="26" fillId="24" borderId="0" xfId="0" applyNumberFormat="1" applyFont="1" applyFill="1" applyBorder="1" applyAlignment="1">
      <alignment horizontal="right"/>
    </xf>
    <xf numFmtId="177" fontId="26" fillId="24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5" fontId="26" fillId="24" borderId="0" xfId="0" applyNumberFormat="1" applyFont="1" applyFill="1" applyBorder="1" applyAlignment="1">
      <alignment horizontal="right"/>
    </xf>
    <xf numFmtId="0" fontId="24" fillId="11" borderId="98" xfId="0" applyFont="1" applyFill="1" applyBorder="1" applyAlignment="1">
      <alignment/>
    </xf>
    <xf numFmtId="0" fontId="24" fillId="11" borderId="0" xfId="0" applyFont="1" applyFill="1" applyBorder="1" applyAlignment="1">
      <alignment/>
    </xf>
    <xf numFmtId="0" fontId="24" fillId="11" borderId="70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177" fontId="26" fillId="11" borderId="0" xfId="0" applyNumberFormat="1" applyFont="1" applyFill="1" applyBorder="1" applyAlignment="1">
      <alignment horizontal="right"/>
    </xf>
    <xf numFmtId="177" fontId="26" fillId="11" borderId="0" xfId="0" applyNumberFormat="1" applyFont="1" applyFill="1" applyBorder="1" applyAlignment="1">
      <alignment/>
    </xf>
    <xf numFmtId="0" fontId="24" fillId="11" borderId="0" xfId="0" applyFont="1" applyFill="1" applyBorder="1" applyAlignment="1">
      <alignment/>
    </xf>
    <xf numFmtId="0" fontId="24" fillId="11" borderId="0" xfId="0" applyFont="1" applyFill="1" applyBorder="1" applyAlignment="1">
      <alignment/>
    </xf>
    <xf numFmtId="5" fontId="26" fillId="11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5" fontId="26" fillId="0" borderId="0" xfId="0" applyNumberFormat="1" applyFont="1" applyFill="1" applyBorder="1" applyAlignment="1">
      <alignment horizontal="right"/>
    </xf>
    <xf numFmtId="0" fontId="31" fillId="24" borderId="99" xfId="0" applyFont="1" applyFill="1" applyBorder="1" applyAlignment="1">
      <alignment/>
    </xf>
    <xf numFmtId="0" fontId="31" fillId="11" borderId="89" xfId="0" applyFont="1" applyFill="1" applyBorder="1" applyAlignment="1">
      <alignment/>
    </xf>
    <xf numFmtId="0" fontId="31" fillId="11" borderId="91" xfId="0" applyFont="1" applyFill="1" applyBorder="1" applyAlignment="1">
      <alignment/>
    </xf>
    <xf numFmtId="0" fontId="0" fillId="11" borderId="22" xfId="0" applyFill="1" applyBorder="1" applyAlignment="1">
      <alignment/>
    </xf>
    <xf numFmtId="164" fontId="0" fillId="11" borderId="23" xfId="0" applyNumberFormat="1" applyFill="1" applyBorder="1" applyAlignment="1">
      <alignment/>
    </xf>
    <xf numFmtId="164" fontId="0" fillId="11" borderId="30" xfId="0" applyNumberFormat="1" applyFill="1" applyBorder="1" applyAlignment="1">
      <alignment/>
    </xf>
    <xf numFmtId="164" fontId="0" fillId="11" borderId="34" xfId="0" applyNumberFormat="1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2" xfId="0" applyFill="1" applyBorder="1" applyAlignment="1">
      <alignment/>
    </xf>
    <xf numFmtId="0" fontId="0" fillId="11" borderId="33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00" xfId="0" applyFont="1" applyFill="1" applyBorder="1" applyAlignment="1">
      <alignment/>
    </xf>
    <xf numFmtId="0" fontId="31" fillId="0" borderId="48" xfId="0" applyFont="1" applyFill="1" applyBorder="1" applyAlignment="1">
      <alignment/>
    </xf>
    <xf numFmtId="0" fontId="0" fillId="0" borderId="101" xfId="0" applyBorder="1" applyAlignment="1">
      <alignment/>
    </xf>
    <xf numFmtId="0" fontId="31" fillId="0" borderId="102" xfId="0" applyFont="1" applyFill="1" applyBorder="1" applyAlignment="1">
      <alignment/>
    </xf>
    <xf numFmtId="0" fontId="32" fillId="0" borderId="103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179" fontId="28" fillId="0" borderId="101" xfId="0" applyNumberFormat="1" applyFont="1" applyBorder="1" applyAlignment="1">
      <alignment/>
    </xf>
    <xf numFmtId="0" fontId="2" fillId="0" borderId="104" xfId="0" applyFont="1" applyFill="1" applyBorder="1" applyAlignment="1">
      <alignment/>
    </xf>
    <xf numFmtId="9" fontId="28" fillId="0" borderId="105" xfId="0" applyNumberFormat="1" applyFont="1" applyBorder="1" applyAlignment="1">
      <alignment/>
    </xf>
    <xf numFmtId="0" fontId="33" fillId="0" borderId="10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5" borderId="78" xfId="0" applyFont="1" applyFill="1" applyBorder="1" applyAlignment="1">
      <alignment/>
    </xf>
    <xf numFmtId="165" fontId="2" fillId="25" borderId="84" xfId="0" applyNumberFormat="1" applyFont="1" applyFill="1" applyBorder="1" applyAlignment="1">
      <alignment/>
    </xf>
    <xf numFmtId="0" fontId="0" fillId="25" borderId="84" xfId="0" applyFill="1" applyBorder="1" applyAlignment="1">
      <alignment/>
    </xf>
    <xf numFmtId="0" fontId="2" fillId="25" borderId="84" xfId="0" applyFont="1" applyFill="1" applyBorder="1" applyAlignment="1">
      <alignment/>
    </xf>
    <xf numFmtId="0" fontId="0" fillId="11" borderId="84" xfId="0" applyFill="1" applyBorder="1" applyAlignment="1">
      <alignment/>
    </xf>
    <xf numFmtId="0" fontId="2" fillId="11" borderId="84" xfId="0" applyFont="1" applyFill="1" applyBorder="1" applyAlignment="1">
      <alignment/>
    </xf>
    <xf numFmtId="0" fontId="0" fillId="11" borderId="82" xfId="0" applyFill="1" applyBorder="1" applyAlignment="1">
      <alignment/>
    </xf>
    <xf numFmtId="0" fontId="24" fillId="11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1047750</xdr:colOff>
      <xdr:row>6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1000125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2</xdr:col>
      <xdr:colOff>628650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1" width="40.8515625" style="0" customWidth="1"/>
    <col min="2" max="2" width="8.00390625" style="0" customWidth="1"/>
    <col min="3" max="3" width="11.28125" style="0" customWidth="1"/>
    <col min="5" max="5" width="10.7109375" style="0" customWidth="1"/>
    <col min="6" max="6" width="16.7109375" style="0" customWidth="1"/>
    <col min="7" max="7" width="2.00390625" style="0" customWidth="1"/>
    <col min="8" max="8" width="10.8515625" style="0" customWidth="1"/>
    <col min="9" max="9" width="11.421875" style="0" customWidth="1"/>
    <col min="10" max="10" width="11.00390625" style="0" customWidth="1"/>
  </cols>
  <sheetData>
    <row r="2" spans="2:7" ht="12.75">
      <c r="B2" s="41"/>
      <c r="C2" s="41"/>
      <c r="D2" s="41"/>
      <c r="E2" s="41"/>
      <c r="F2" s="41"/>
      <c r="G2" s="41"/>
    </row>
    <row r="3" spans="2:7" ht="12.75">
      <c r="B3" s="42"/>
      <c r="C3" s="41"/>
      <c r="D3" s="41"/>
      <c r="E3" s="41"/>
      <c r="F3" s="41"/>
      <c r="G3" s="41"/>
    </row>
    <row r="4" spans="2:7" ht="12.75">
      <c r="B4" s="42"/>
      <c r="C4" s="41"/>
      <c r="D4" s="41"/>
      <c r="E4" s="41"/>
      <c r="F4" s="41"/>
      <c r="G4" s="41"/>
    </row>
    <row r="5" spans="2:11" ht="12.75">
      <c r="B5" s="42"/>
      <c r="C5" s="41"/>
      <c r="D5" s="41"/>
      <c r="E5" s="41"/>
      <c r="F5" s="41"/>
      <c r="G5" s="41"/>
      <c r="K5" s="13"/>
    </row>
    <row r="7" s="6" customFormat="1" ht="13.5" thickBot="1">
      <c r="E7" s="189"/>
    </row>
    <row r="8" spans="1:7" ht="13.5" thickBot="1">
      <c r="A8" s="191" t="s">
        <v>62</v>
      </c>
      <c r="B8" s="192" t="s">
        <v>63</v>
      </c>
      <c r="C8" s="190"/>
      <c r="D8" s="188"/>
      <c r="E8" s="188"/>
      <c r="F8" s="188"/>
      <c r="G8" s="7"/>
    </row>
    <row r="9" spans="1:8" ht="12.75">
      <c r="A9" s="15" t="s">
        <v>36</v>
      </c>
      <c r="B9" s="20">
        <v>800</v>
      </c>
      <c r="C9" s="166"/>
      <c r="D9" s="7"/>
      <c r="E9" s="7"/>
      <c r="F9" s="7"/>
      <c r="G9" s="7"/>
      <c r="H9" s="153"/>
    </row>
    <row r="10" spans="1:8" ht="0.75" customHeight="1">
      <c r="A10" s="17"/>
      <c r="B10" s="21"/>
      <c r="C10" s="166"/>
      <c r="D10" s="7"/>
      <c r="E10" s="7"/>
      <c r="F10" s="7"/>
      <c r="G10" s="7"/>
      <c r="H10" s="153"/>
    </row>
    <row r="11" spans="1:8" ht="12.75">
      <c r="A11" s="18" t="s">
        <v>40</v>
      </c>
      <c r="B11" s="22">
        <v>0.25</v>
      </c>
      <c r="C11" s="166"/>
      <c r="D11" s="7"/>
      <c r="E11" s="7"/>
      <c r="F11" s="7"/>
      <c r="G11" s="7"/>
      <c r="H11" s="154"/>
    </row>
    <row r="12" spans="1:8" ht="0.75" customHeight="1" thickBot="1">
      <c r="A12" s="17"/>
      <c r="B12" s="23"/>
      <c r="C12" s="166"/>
      <c r="D12" s="7"/>
      <c r="E12" s="7"/>
      <c r="F12" s="7"/>
      <c r="G12" s="7"/>
      <c r="H12" s="155"/>
    </row>
    <row r="13" spans="1:11" ht="14.25" thickBot="1" thickTop="1">
      <c r="A13" s="18" t="s">
        <v>37</v>
      </c>
      <c r="B13" s="24">
        <v>0.1</v>
      </c>
      <c r="C13" s="166"/>
      <c r="D13" s="7"/>
      <c r="E13" s="203"/>
      <c r="F13" s="207" t="s">
        <v>64</v>
      </c>
      <c r="G13" s="204"/>
      <c r="H13" s="205"/>
      <c r="I13" s="204"/>
      <c r="J13" s="204"/>
      <c r="K13" s="206"/>
    </row>
    <row r="14" spans="1:8" ht="0.75" customHeight="1" thickTop="1">
      <c r="A14" s="17"/>
      <c r="B14" s="25"/>
      <c r="C14" s="166"/>
      <c r="D14" s="7"/>
      <c r="E14" s="7"/>
      <c r="F14" s="7"/>
      <c r="G14" s="7"/>
      <c r="H14" s="157"/>
    </row>
    <row r="15" spans="1:8" ht="12.75">
      <c r="A15" s="18" t="s">
        <v>38</v>
      </c>
      <c r="B15" s="24">
        <v>0.2</v>
      </c>
      <c r="C15" s="166"/>
      <c r="D15" s="7"/>
      <c r="E15" s="7"/>
      <c r="F15" s="7"/>
      <c r="G15" s="7"/>
      <c r="H15" s="156"/>
    </row>
    <row r="16" spans="1:8" ht="0.75" customHeight="1">
      <c r="A16" s="17"/>
      <c r="B16" s="25"/>
      <c r="C16" s="166"/>
      <c r="D16" s="7"/>
      <c r="E16" s="7"/>
      <c r="F16" s="7"/>
      <c r="G16" s="7"/>
      <c r="H16" s="157"/>
    </row>
    <row r="17" spans="1:8" ht="13.5" thickBot="1">
      <c r="A17" s="19" t="s">
        <v>39</v>
      </c>
      <c r="B17" s="108">
        <v>40</v>
      </c>
      <c r="C17" s="166"/>
      <c r="D17" s="7"/>
      <c r="E17" s="7"/>
      <c r="F17" s="7"/>
      <c r="G17" s="7"/>
      <c r="H17" s="158"/>
    </row>
    <row r="18" spans="1:8" s="167" customFormat="1" ht="12.75">
      <c r="A18" s="269" t="s">
        <v>77</v>
      </c>
      <c r="B18" s="165"/>
      <c r="C18" s="166"/>
      <c r="D18" s="7"/>
      <c r="E18" s="7"/>
      <c r="F18" s="7"/>
      <c r="G18" s="7"/>
      <c r="H18" s="165"/>
    </row>
    <row r="19" spans="1:8" s="167" customFormat="1" ht="13.5" thickBot="1">
      <c r="A19" s="164"/>
      <c r="B19" s="165"/>
      <c r="C19" s="166"/>
      <c r="D19" s="7"/>
      <c r="E19" s="7"/>
      <c r="F19" s="7"/>
      <c r="G19" s="7"/>
      <c r="H19" s="165"/>
    </row>
    <row r="20" spans="1:12" s="167" customFormat="1" ht="13.5" thickBot="1">
      <c r="A20" s="270"/>
      <c r="B20" s="271"/>
      <c r="C20" s="272"/>
      <c r="D20" s="273" t="s">
        <v>56</v>
      </c>
      <c r="E20" s="272"/>
      <c r="F20" s="272"/>
      <c r="G20" s="274"/>
      <c r="H20" s="274"/>
      <c r="I20" s="275" t="s">
        <v>57</v>
      </c>
      <c r="J20" s="274"/>
      <c r="K20" s="276"/>
      <c r="L20" s="169"/>
    </row>
    <row r="21" spans="1:12" ht="20.25" customHeight="1" thickBot="1">
      <c r="A21" s="178"/>
      <c r="B21" s="80"/>
      <c r="C21" s="93"/>
      <c r="D21" s="86"/>
      <c r="E21" s="86"/>
      <c r="F21" s="16"/>
      <c r="G21" s="170"/>
      <c r="H21" s="80" t="s">
        <v>60</v>
      </c>
      <c r="I21" s="93"/>
      <c r="J21" s="86"/>
      <c r="K21" s="86"/>
      <c r="L21" s="16"/>
    </row>
    <row r="22" spans="1:12" ht="12" customHeight="1" thickBot="1">
      <c r="A22" s="180" t="s">
        <v>1</v>
      </c>
      <c r="B22" s="26"/>
      <c r="C22" s="184"/>
      <c r="D22" s="185" t="s">
        <v>61</v>
      </c>
      <c r="E22" s="182"/>
      <c r="F22" s="85"/>
      <c r="G22" s="168"/>
      <c r="H22" s="26" t="s">
        <v>58</v>
      </c>
      <c r="I22" s="184"/>
      <c r="J22" s="187" t="s">
        <v>61</v>
      </c>
      <c r="K22" s="186"/>
      <c r="L22" s="85"/>
    </row>
    <row r="23" spans="1:12" ht="12.75">
      <c r="A23" s="179"/>
      <c r="B23" s="81"/>
      <c r="C23" s="183"/>
      <c r="D23" s="181"/>
      <c r="E23" s="87"/>
      <c r="F23" s="28"/>
      <c r="G23" s="171"/>
      <c r="H23" s="81" t="s">
        <v>59</v>
      </c>
      <c r="I23" s="183"/>
      <c r="J23" s="181"/>
      <c r="K23" s="87"/>
      <c r="L23" s="28"/>
    </row>
    <row r="24" spans="1:12" ht="26.25" thickBot="1">
      <c r="A24" s="29"/>
      <c r="B24" s="30"/>
      <c r="C24" s="84" t="s">
        <v>52</v>
      </c>
      <c r="D24" s="31" t="s">
        <v>53</v>
      </c>
      <c r="E24" s="31" t="s">
        <v>54</v>
      </c>
      <c r="F24" s="32" t="s">
        <v>25</v>
      </c>
      <c r="G24" s="172"/>
      <c r="H24" s="37"/>
      <c r="I24" s="84" t="s">
        <v>52</v>
      </c>
      <c r="J24" s="31" t="s">
        <v>53</v>
      </c>
      <c r="K24" s="31" t="s">
        <v>54</v>
      </c>
      <c r="L24" s="32" t="s">
        <v>25</v>
      </c>
    </row>
    <row r="25" spans="1:12" ht="14.25" thickBot="1" thickTop="1">
      <c r="A25" s="33" t="s">
        <v>2</v>
      </c>
      <c r="B25" s="34"/>
      <c r="C25" s="140">
        <f>$B$9</f>
        <v>800</v>
      </c>
      <c r="D25" s="141">
        <f aca="true" t="shared" si="0" ref="D25:E29">(1+$B$11)*C25</f>
        <v>1000</v>
      </c>
      <c r="E25" s="141">
        <f t="shared" si="0"/>
        <v>1250</v>
      </c>
      <c r="F25" s="142">
        <f>SUM(C25:E25)</f>
        <v>3050</v>
      </c>
      <c r="G25" s="194"/>
      <c r="H25" s="193"/>
      <c r="I25" s="140">
        <f>C25</f>
        <v>800</v>
      </c>
      <c r="J25" s="141">
        <f>D25</f>
        <v>1000</v>
      </c>
      <c r="K25" s="150">
        <f>E25</f>
        <v>1250</v>
      </c>
      <c r="L25" s="142">
        <f>SUM(I25:K25)</f>
        <v>3050</v>
      </c>
    </row>
    <row r="26" spans="1:12" ht="12.75">
      <c r="A26" s="33" t="s">
        <v>32</v>
      </c>
      <c r="B26" s="34"/>
      <c r="C26" s="140">
        <f>$B$9</f>
        <v>800</v>
      </c>
      <c r="D26" s="141">
        <f t="shared" si="0"/>
        <v>1000</v>
      </c>
      <c r="E26" s="141">
        <f t="shared" si="0"/>
        <v>1250</v>
      </c>
      <c r="F26" s="142">
        <f>SUM(C26:E26)</f>
        <v>3050</v>
      </c>
      <c r="G26" s="173"/>
      <c r="H26" s="88">
        <v>0.5</v>
      </c>
      <c r="I26" s="140">
        <f>I25*(1-H26)</f>
        <v>400</v>
      </c>
      <c r="J26" s="141">
        <f aca="true" t="shared" si="1" ref="J26:K29">I26*(1+$B$13)</f>
        <v>440.00000000000006</v>
      </c>
      <c r="K26" s="141">
        <f t="shared" si="1"/>
        <v>484.0000000000001</v>
      </c>
      <c r="L26" s="142">
        <f>SUM(I26:K26)</f>
        <v>1324</v>
      </c>
    </row>
    <row r="27" spans="1:12" ht="12.75">
      <c r="A27" s="33" t="s">
        <v>33</v>
      </c>
      <c r="B27" s="34"/>
      <c r="C27" s="140">
        <f>$B$9</f>
        <v>800</v>
      </c>
      <c r="D27" s="141">
        <f t="shared" si="0"/>
        <v>1000</v>
      </c>
      <c r="E27" s="141">
        <f t="shared" si="0"/>
        <v>1250</v>
      </c>
      <c r="F27" s="142">
        <f>SUM(C27:E27)</f>
        <v>3050</v>
      </c>
      <c r="G27" s="173"/>
      <c r="H27" s="89">
        <v>0.6</v>
      </c>
      <c r="I27" s="140">
        <f>C25*(1-H27)</f>
        <v>320</v>
      </c>
      <c r="J27" s="141">
        <f t="shared" si="1"/>
        <v>352</v>
      </c>
      <c r="K27" s="141">
        <f t="shared" si="1"/>
        <v>387.20000000000005</v>
      </c>
      <c r="L27" s="142">
        <f>SUM(I27:K27)</f>
        <v>1059.2</v>
      </c>
    </row>
    <row r="28" spans="1:12" ht="12.75">
      <c r="A28" s="33" t="s">
        <v>34</v>
      </c>
      <c r="B28" s="34"/>
      <c r="C28" s="140">
        <f>$B$9</f>
        <v>800</v>
      </c>
      <c r="D28" s="141">
        <f t="shared" si="0"/>
        <v>1000</v>
      </c>
      <c r="E28" s="141">
        <f t="shared" si="0"/>
        <v>1250</v>
      </c>
      <c r="F28" s="142">
        <f>SUM(C28:E28)</f>
        <v>3050</v>
      </c>
      <c r="G28" s="173"/>
      <c r="H28" s="89">
        <v>0.7</v>
      </c>
      <c r="I28" s="140">
        <f>C25*(1-H28)</f>
        <v>240.00000000000003</v>
      </c>
      <c r="J28" s="141">
        <f t="shared" si="1"/>
        <v>264.00000000000006</v>
      </c>
      <c r="K28" s="141">
        <f t="shared" si="1"/>
        <v>290.4000000000001</v>
      </c>
      <c r="L28" s="142">
        <f>SUM(I28:K28)</f>
        <v>794.4000000000002</v>
      </c>
    </row>
    <row r="29" spans="1:12" ht="13.5" thickBot="1">
      <c r="A29" s="27" t="s">
        <v>35</v>
      </c>
      <c r="B29" s="82"/>
      <c r="C29" s="143">
        <f>$B$9</f>
        <v>800</v>
      </c>
      <c r="D29" s="144">
        <f t="shared" si="0"/>
        <v>1000</v>
      </c>
      <c r="E29" s="144">
        <f t="shared" si="0"/>
        <v>1250</v>
      </c>
      <c r="F29" s="145">
        <f>SUM(C29:E29)</f>
        <v>3050</v>
      </c>
      <c r="G29" s="173"/>
      <c r="H29" s="90">
        <v>0.7</v>
      </c>
      <c r="I29" s="140">
        <f>C25*(1-H29)</f>
        <v>240.00000000000003</v>
      </c>
      <c r="J29" s="141">
        <f t="shared" si="1"/>
        <v>264.00000000000006</v>
      </c>
      <c r="K29" s="141">
        <f t="shared" si="1"/>
        <v>290.4000000000001</v>
      </c>
      <c r="L29" s="145">
        <f>SUM(I29:K29)</f>
        <v>794.4000000000002</v>
      </c>
    </row>
    <row r="30" spans="1:12" ht="12.75">
      <c r="A30" s="35" t="s">
        <v>27</v>
      </c>
      <c r="B30" s="83"/>
      <c r="C30" s="146">
        <f>SUM(C25:C29)</f>
        <v>4000</v>
      </c>
      <c r="D30" s="147">
        <f>SUM(D25:D29)</f>
        <v>5000</v>
      </c>
      <c r="E30" s="147">
        <f>SUM(E25:E29)</f>
        <v>6250</v>
      </c>
      <c r="F30" s="148">
        <f>SUM(F25:F29)</f>
        <v>15250</v>
      </c>
      <c r="G30" s="174"/>
      <c r="H30" s="91"/>
      <c r="I30" s="146">
        <f>SUM(I25:I29)</f>
        <v>2000</v>
      </c>
      <c r="J30" s="147">
        <f>SUM(J25:J29)</f>
        <v>2320</v>
      </c>
      <c r="K30" s="147">
        <f>SUM(K25:K29)</f>
        <v>2702</v>
      </c>
      <c r="L30" s="148">
        <f>SUM(L25:L29)</f>
        <v>7022.000000000001</v>
      </c>
    </row>
    <row r="31" spans="1:12" ht="12.75">
      <c r="A31" s="33" t="s">
        <v>26</v>
      </c>
      <c r="B31" s="36"/>
      <c r="C31" s="149">
        <f>C30/(1-$B$15)</f>
        <v>5000</v>
      </c>
      <c r="D31" s="150">
        <f>D30/(1-$B$15)</f>
        <v>6250</v>
      </c>
      <c r="E31" s="150">
        <f>E30/(1-$B$15)</f>
        <v>7812.5</v>
      </c>
      <c r="F31" s="151">
        <f>TRUNC(F30/(1-$B$13),0)</f>
        <v>16944</v>
      </c>
      <c r="G31" s="175"/>
      <c r="H31" s="36"/>
      <c r="I31" s="149">
        <f>I30/(1-$B$15)</f>
        <v>2500</v>
      </c>
      <c r="J31" s="150">
        <f>J30/(1-$B$15)</f>
        <v>2900</v>
      </c>
      <c r="K31" s="150">
        <f>K30/(1-$B$15)</f>
        <v>3377.5</v>
      </c>
      <c r="L31" s="151">
        <f>TRUNC(L30/(1-$B$13),0)</f>
        <v>7802</v>
      </c>
    </row>
    <row r="32" spans="1:12" ht="13.5" thickBot="1">
      <c r="A32" s="159" t="s">
        <v>3</v>
      </c>
      <c r="B32" s="160"/>
      <c r="C32" s="161">
        <f>C31*$B$17</f>
        <v>200000</v>
      </c>
      <c r="D32" s="162">
        <f>D31*$B$17</f>
        <v>250000</v>
      </c>
      <c r="E32" s="162">
        <f>E31*$B$17</f>
        <v>312500</v>
      </c>
      <c r="F32" s="163">
        <f>SUM(B32:E32)</f>
        <v>762500</v>
      </c>
      <c r="G32" s="176"/>
      <c r="H32" s="92"/>
      <c r="I32" s="111">
        <f>I31*$B$17</f>
        <v>100000</v>
      </c>
      <c r="J32" s="109">
        <f>J31*$B$17</f>
        <v>116000</v>
      </c>
      <c r="K32" s="109">
        <f>K31*$B$17</f>
        <v>135100</v>
      </c>
      <c r="L32" s="110">
        <f>SUM(H32:K32)</f>
        <v>351100</v>
      </c>
    </row>
    <row r="33" spans="1:12" ht="18" customHeight="1" thickBot="1">
      <c r="A33" s="195" t="s">
        <v>73</v>
      </c>
      <c r="B33" s="196"/>
      <c r="C33" s="197"/>
      <c r="D33" s="197"/>
      <c r="E33" s="197"/>
      <c r="F33" s="198"/>
      <c r="G33" s="177"/>
      <c r="H33" s="199"/>
      <c r="I33" s="200">
        <f>C32-I32</f>
        <v>100000</v>
      </c>
      <c r="J33" s="201">
        <f>D32-J32</f>
        <v>134000</v>
      </c>
      <c r="K33" s="201">
        <f>E32-K32</f>
        <v>177400</v>
      </c>
      <c r="L33" s="202">
        <f>F32-L32</f>
        <v>411400</v>
      </c>
    </row>
  </sheetData>
  <sheetProtection/>
  <printOptions horizontalCentered="1"/>
  <pageMargins left="0.4" right="0.4" top="0.96" bottom="0.54" header="0.5" footer="0.5"/>
  <pageSetup fitToHeight="1" fitToWidth="1" horizontalDpi="600" verticalDpi="600" orientation="landscape" r:id="rId2"/>
  <headerFooter alignWithMargins="0">
    <oddHeader xml:space="preserve">&amp;C&amp;"Arial,Bold"&amp;16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zoomScalePageLayoutView="0" workbookViewId="0" topLeftCell="A1">
      <selection activeCell="B89" sqref="B89"/>
    </sheetView>
  </sheetViews>
  <sheetFormatPr defaultColWidth="9.140625" defaultRowHeight="12.75"/>
  <cols>
    <col min="2" max="2" width="64.8515625" style="0" customWidth="1"/>
    <col min="3" max="3" width="12.28125" style="0" customWidth="1"/>
    <col min="4" max="4" width="15.421875" style="0" customWidth="1"/>
    <col min="5" max="5" width="16.140625" style="0" customWidth="1"/>
    <col min="6" max="6" width="33.140625" style="0" customWidth="1"/>
    <col min="7" max="7" width="1.8515625" style="0" customWidth="1"/>
  </cols>
  <sheetData>
    <row r="1" spans="1:7" ht="81.75" customHeight="1">
      <c r="A1" s="167"/>
      <c r="F1" s="6"/>
      <c r="G1" s="6"/>
    </row>
    <row r="2" spans="1:7" ht="13.5" thickBot="1">
      <c r="A2" s="167"/>
      <c r="F2" s="6"/>
      <c r="G2" s="6"/>
    </row>
    <row r="3" spans="1:7" ht="13.5" thickBot="1">
      <c r="A3" s="167"/>
      <c r="B3" s="212" t="s">
        <v>65</v>
      </c>
      <c r="C3" s="213"/>
      <c r="D3" s="213"/>
      <c r="E3" s="214" t="s">
        <v>66</v>
      </c>
      <c r="F3" s="226"/>
      <c r="G3" s="226"/>
    </row>
    <row r="4" spans="1:7" ht="12.75">
      <c r="A4" s="167"/>
      <c r="B4" s="210" t="s">
        <v>19</v>
      </c>
      <c r="C4" s="211"/>
      <c r="D4" s="221"/>
      <c r="E4" s="215">
        <v>20</v>
      </c>
      <c r="F4" s="209"/>
      <c r="G4" s="226"/>
    </row>
    <row r="5" spans="1:7" ht="1.5" customHeight="1">
      <c r="A5" s="167"/>
      <c r="B5" s="43"/>
      <c r="C5" s="44"/>
      <c r="D5" s="222"/>
      <c r="E5" s="216"/>
      <c r="F5" s="209"/>
      <c r="G5" s="226"/>
    </row>
    <row r="6" spans="1:7" ht="12.75">
      <c r="A6" s="167"/>
      <c r="B6" s="45" t="s">
        <v>5</v>
      </c>
      <c r="C6" s="46"/>
      <c r="D6" s="222"/>
      <c r="E6" s="217">
        <v>6</v>
      </c>
      <c r="F6" s="209"/>
      <c r="G6" s="226"/>
    </row>
    <row r="7" spans="1:7" ht="1.5" customHeight="1">
      <c r="A7" s="167"/>
      <c r="B7" s="43"/>
      <c r="C7" s="44"/>
      <c r="D7" s="222"/>
      <c r="E7" s="218"/>
      <c r="F7" s="209"/>
      <c r="G7" s="226"/>
    </row>
    <row r="8" spans="1:7" ht="12.75">
      <c r="A8" s="167"/>
      <c r="B8" s="45" t="s">
        <v>4</v>
      </c>
      <c r="C8" s="46"/>
      <c r="D8" s="222"/>
      <c r="E8" s="219">
        <v>50</v>
      </c>
      <c r="F8" s="209"/>
      <c r="G8" s="226"/>
    </row>
    <row r="9" spans="1:7" ht="1.5" customHeight="1">
      <c r="A9" s="167"/>
      <c r="B9" s="43"/>
      <c r="C9" s="44"/>
      <c r="D9" s="222"/>
      <c r="E9" s="218"/>
      <c r="F9" s="209"/>
      <c r="G9" s="226"/>
    </row>
    <row r="10" spans="1:7" ht="13.5" thickBot="1">
      <c r="A10" s="167"/>
      <c r="B10" s="47" t="s">
        <v>42</v>
      </c>
      <c r="C10" s="48"/>
      <c r="D10" s="225"/>
      <c r="E10" s="220">
        <v>20</v>
      </c>
      <c r="F10" s="209"/>
      <c r="G10" s="226"/>
    </row>
    <row r="11" spans="1:7" ht="12.75">
      <c r="A11" s="167"/>
      <c r="B11" s="223"/>
      <c r="C11" s="56"/>
      <c r="D11" s="209"/>
      <c r="E11" s="224"/>
      <c r="F11" s="209"/>
      <c r="G11" s="209"/>
    </row>
    <row r="12" ht="12.75">
      <c r="A12" s="167"/>
    </row>
    <row r="13" spans="1:7" ht="12.75">
      <c r="A13" s="8" t="s">
        <v>78</v>
      </c>
      <c r="B13" s="8"/>
      <c r="C13" s="9"/>
      <c r="D13" s="9"/>
      <c r="E13" s="9"/>
      <c r="F13" s="9"/>
      <c r="G13" s="9"/>
    </row>
    <row r="14" spans="1:7" ht="12.75">
      <c r="A14" s="8" t="s">
        <v>67</v>
      </c>
      <c r="B14" s="8"/>
      <c r="C14" s="9"/>
      <c r="D14" s="9"/>
      <c r="E14" s="9"/>
      <c r="F14" s="9"/>
      <c r="G14" s="9"/>
    </row>
    <row r="15" spans="1:7" ht="12.75">
      <c r="A15" s="169"/>
      <c r="B15" s="229"/>
      <c r="C15" s="229"/>
      <c r="D15" s="229"/>
      <c r="E15" s="229"/>
      <c r="F15" s="236"/>
      <c r="G15" s="237"/>
    </row>
    <row r="16" spans="1:7" ht="12.75">
      <c r="A16" s="169"/>
      <c r="B16" s="52" t="s">
        <v>15</v>
      </c>
      <c r="C16" s="53"/>
      <c r="D16" s="53"/>
      <c r="E16" s="53"/>
      <c r="F16" s="54"/>
      <c r="G16" s="238"/>
    </row>
    <row r="17" spans="1:10" ht="12.75">
      <c r="A17" s="169"/>
      <c r="B17" s="55"/>
      <c r="C17" s="56"/>
      <c r="D17" s="56"/>
      <c r="E17" s="56"/>
      <c r="F17" s="57"/>
      <c r="G17" s="238"/>
      <c r="H17" s="10"/>
      <c r="I17" s="10"/>
      <c r="J17" s="10"/>
    </row>
    <row r="18" spans="1:10" ht="12.75">
      <c r="A18" s="169"/>
      <c r="B18" s="58"/>
      <c r="C18" s="59" t="s">
        <v>52</v>
      </c>
      <c r="D18" s="59" t="s">
        <v>53</v>
      </c>
      <c r="E18" s="59" t="s">
        <v>55</v>
      </c>
      <c r="F18" s="60" t="s">
        <v>24</v>
      </c>
      <c r="G18" s="238"/>
      <c r="H18" s="10"/>
      <c r="I18" s="10"/>
      <c r="J18" s="10"/>
    </row>
    <row r="19" spans="1:7" ht="12.75">
      <c r="A19" s="169"/>
      <c r="B19" s="61" t="s">
        <v>41</v>
      </c>
      <c r="C19" s="62">
        <f>$E$4</f>
        <v>20</v>
      </c>
      <c r="D19" s="62">
        <f>$E$4</f>
        <v>20</v>
      </c>
      <c r="E19" s="62">
        <f>$E$4</f>
        <v>20</v>
      </c>
      <c r="F19" s="63"/>
      <c r="G19" s="238"/>
    </row>
    <row r="20" spans="1:7" ht="12.75">
      <c r="A20" s="169"/>
      <c r="B20" s="61" t="s">
        <v>5</v>
      </c>
      <c r="C20" s="62">
        <f>$E$6</f>
        <v>6</v>
      </c>
      <c r="D20" s="62">
        <f>$E$6</f>
        <v>6</v>
      </c>
      <c r="E20" s="62">
        <f>$E$6</f>
        <v>6</v>
      </c>
      <c r="F20" s="63"/>
      <c r="G20" s="238"/>
    </row>
    <row r="21" spans="1:7" ht="13.5" thickBot="1">
      <c r="A21" s="169"/>
      <c r="B21" s="61" t="s">
        <v>28</v>
      </c>
      <c r="C21" s="152">
        <f>$E$8</f>
        <v>50</v>
      </c>
      <c r="D21" s="152">
        <f>$E$8</f>
        <v>50</v>
      </c>
      <c r="E21" s="152">
        <f>$E$8</f>
        <v>50</v>
      </c>
      <c r="F21" s="63"/>
      <c r="G21" s="238"/>
    </row>
    <row r="22" spans="1:7" ht="13.5" thickBot="1">
      <c r="A22" s="169"/>
      <c r="B22" s="61" t="s">
        <v>6</v>
      </c>
      <c r="C22" s="64">
        <v>0.5</v>
      </c>
      <c r="D22" s="65">
        <f>C22</f>
        <v>0.5</v>
      </c>
      <c r="E22" s="65">
        <f>C22</f>
        <v>0.5</v>
      </c>
      <c r="F22" s="57"/>
      <c r="G22" s="238"/>
    </row>
    <row r="23" spans="1:7" ht="6" customHeight="1" thickBot="1">
      <c r="A23" s="169"/>
      <c r="B23" s="66"/>
      <c r="C23" s="67"/>
      <c r="D23" s="67"/>
      <c r="E23" s="67"/>
      <c r="F23" s="68"/>
      <c r="G23" s="238"/>
    </row>
    <row r="24" spans="1:7" ht="13.5" thickTop="1">
      <c r="A24" s="169"/>
      <c r="B24" s="79" t="s">
        <v>16</v>
      </c>
      <c r="C24" s="77">
        <f>C19*C20*C21*C22</f>
        <v>3000</v>
      </c>
      <c r="D24" s="77">
        <f>D19*D20*D21*D22</f>
        <v>3000</v>
      </c>
      <c r="E24" s="77">
        <f>E19*E20*E21*E22</f>
        <v>3000</v>
      </c>
      <c r="F24" s="78">
        <f>SUM(C24:E24)</f>
        <v>9000</v>
      </c>
      <c r="G24" s="238"/>
    </row>
    <row r="25" spans="1:7" ht="12.75">
      <c r="A25" s="169"/>
      <c r="B25" s="169"/>
      <c r="C25" s="169"/>
      <c r="D25" s="169"/>
      <c r="E25" s="169"/>
      <c r="F25" s="169"/>
      <c r="G25" s="169"/>
    </row>
    <row r="26" s="167" customFormat="1" ht="12.75"/>
    <row r="27" spans="1:7" ht="12.75">
      <c r="A27" s="167"/>
      <c r="B27" s="230"/>
      <c r="C27" s="231"/>
      <c r="D27" s="231"/>
      <c r="E27" s="231"/>
      <c r="F27" s="233"/>
      <c r="G27" s="234"/>
    </row>
    <row r="28" spans="1:7" ht="12.75">
      <c r="A28" s="8" t="s">
        <v>68</v>
      </c>
      <c r="B28" s="8"/>
      <c r="C28" s="14"/>
      <c r="D28" s="14"/>
      <c r="E28" s="14"/>
      <c r="F28" s="14"/>
      <c r="G28" s="14"/>
    </row>
    <row r="29" spans="1:7" ht="12.75">
      <c r="A29" s="8"/>
      <c r="B29" s="8"/>
      <c r="C29" s="14"/>
      <c r="D29" s="14"/>
      <c r="E29" s="14"/>
      <c r="F29" s="14"/>
      <c r="G29" s="14"/>
    </row>
    <row r="30" spans="1:8" ht="12.75">
      <c r="A30" s="169"/>
      <c r="B30" s="227"/>
      <c r="C30" s="228"/>
      <c r="D30" s="228"/>
      <c r="E30" s="229"/>
      <c r="F30" s="229"/>
      <c r="G30" s="242"/>
      <c r="H30" s="6"/>
    </row>
    <row r="31" spans="1:8" ht="12.75">
      <c r="A31" s="169"/>
      <c r="B31" s="52" t="s">
        <v>8</v>
      </c>
      <c r="C31" s="53"/>
      <c r="D31" s="53"/>
      <c r="E31" s="53"/>
      <c r="F31" s="54"/>
      <c r="G31" s="243"/>
      <c r="H31" s="6"/>
    </row>
    <row r="32" spans="1:10" ht="12.75">
      <c r="A32" s="169"/>
      <c r="B32" s="55"/>
      <c r="C32" s="56"/>
      <c r="D32" s="56"/>
      <c r="E32" s="56"/>
      <c r="F32" s="57"/>
      <c r="G32" s="243"/>
      <c r="H32" s="9"/>
      <c r="I32" s="10"/>
      <c r="J32" s="10"/>
    </row>
    <row r="33" spans="1:10" ht="12.75">
      <c r="A33" s="169"/>
      <c r="B33" s="58"/>
      <c r="C33" s="59" t="s">
        <v>52</v>
      </c>
      <c r="D33" s="59" t="s">
        <v>53</v>
      </c>
      <c r="E33" s="59" t="s">
        <v>55</v>
      </c>
      <c r="F33" s="60" t="s">
        <v>24</v>
      </c>
      <c r="G33" s="243"/>
      <c r="H33" s="9"/>
      <c r="I33" s="10"/>
      <c r="J33" s="10"/>
    </row>
    <row r="34" spans="1:10" ht="12.75">
      <c r="A34" s="169"/>
      <c r="B34" s="61" t="s">
        <v>19</v>
      </c>
      <c r="C34" s="208">
        <f>$E$4</f>
        <v>20</v>
      </c>
      <c r="D34" s="208">
        <f>$E$4</f>
        <v>20</v>
      </c>
      <c r="E34" s="208">
        <f>$E$4</f>
        <v>20</v>
      </c>
      <c r="F34" s="63"/>
      <c r="G34" s="243"/>
      <c r="H34" s="9"/>
      <c r="I34" s="10"/>
      <c r="J34" s="10"/>
    </row>
    <row r="35" spans="1:8" ht="12.75">
      <c r="A35" s="169"/>
      <c r="B35" s="61" t="s">
        <v>31</v>
      </c>
      <c r="C35" s="208">
        <f>C20*C22</f>
        <v>3</v>
      </c>
      <c r="D35" s="208">
        <f>D20*D22</f>
        <v>3</v>
      </c>
      <c r="E35" s="208">
        <f>E20*E22</f>
        <v>3</v>
      </c>
      <c r="F35" s="63"/>
      <c r="G35" s="243"/>
      <c r="H35" s="6"/>
    </row>
    <row r="36" spans="1:8" ht="13.5" thickBot="1">
      <c r="A36" s="169"/>
      <c r="B36" s="61" t="s">
        <v>28</v>
      </c>
      <c r="C36" s="112">
        <f>$E$8</f>
        <v>50</v>
      </c>
      <c r="D36" s="112">
        <f>$E$8</f>
        <v>50</v>
      </c>
      <c r="E36" s="112">
        <f>$E$8</f>
        <v>50</v>
      </c>
      <c r="F36" s="63"/>
      <c r="G36" s="243"/>
      <c r="H36" s="6"/>
    </row>
    <row r="37" spans="1:8" ht="13.5" thickBot="1">
      <c r="A37" s="169"/>
      <c r="B37" s="61" t="s">
        <v>30</v>
      </c>
      <c r="C37" s="64">
        <v>0.75</v>
      </c>
      <c r="D37" s="65">
        <f>C37</f>
        <v>0.75</v>
      </c>
      <c r="E37" s="65">
        <f>C37</f>
        <v>0.75</v>
      </c>
      <c r="F37" s="57"/>
      <c r="G37" s="243"/>
      <c r="H37" s="6"/>
    </row>
    <row r="38" spans="1:8" ht="13.5" thickBot="1">
      <c r="A38" s="169"/>
      <c r="B38" s="70"/>
      <c r="C38" s="71"/>
      <c r="D38" s="71"/>
      <c r="E38" s="71"/>
      <c r="F38" s="72"/>
      <c r="G38" s="243"/>
      <c r="H38" s="6"/>
    </row>
    <row r="39" spans="1:8" ht="13.5" thickTop="1">
      <c r="A39" s="169"/>
      <c r="B39" s="69" t="s">
        <v>9</v>
      </c>
      <c r="C39" s="77">
        <f>C34*C35*C36*C37</f>
        <v>2250</v>
      </c>
      <c r="D39" s="77">
        <f>D34*D35*D36*D37</f>
        <v>2250</v>
      </c>
      <c r="E39" s="77">
        <f>E34*E35*E36*E37</f>
        <v>2250</v>
      </c>
      <c r="F39" s="78">
        <f>SUM(C39:E39)</f>
        <v>6750</v>
      </c>
      <c r="G39" s="243"/>
      <c r="H39" s="6"/>
    </row>
    <row r="40" spans="1:8" ht="12.75">
      <c r="A40" s="169"/>
      <c r="B40" s="239"/>
      <c r="C40" s="240"/>
      <c r="D40" s="240"/>
      <c r="E40" s="240"/>
      <c r="F40" s="241"/>
      <c r="G40" s="243"/>
      <c r="H40" s="6"/>
    </row>
    <row r="41" spans="1:8" ht="12.75">
      <c r="A41" s="167"/>
      <c r="B41" s="223"/>
      <c r="C41" s="231"/>
      <c r="D41" s="231"/>
      <c r="E41" s="231"/>
      <c r="F41" s="232"/>
      <c r="G41" s="243"/>
      <c r="H41" s="6"/>
    </row>
    <row r="42" spans="1:8" ht="12.75">
      <c r="A42" s="167"/>
      <c r="B42" s="223"/>
      <c r="C42" s="231"/>
      <c r="D42" s="231"/>
      <c r="E42" s="231"/>
      <c r="F42" s="232"/>
      <c r="G42" s="243"/>
      <c r="H42" s="6"/>
    </row>
    <row r="43" spans="1:8" ht="12.75">
      <c r="A43" s="11" t="s">
        <v>70</v>
      </c>
      <c r="B43" s="11"/>
      <c r="C43" s="12"/>
      <c r="D43" s="231"/>
      <c r="E43" s="231"/>
      <c r="F43" s="232"/>
      <c r="G43" s="243"/>
      <c r="H43" s="6"/>
    </row>
    <row r="44" spans="1:8" ht="12.75">
      <c r="A44" s="11" t="s">
        <v>69</v>
      </c>
      <c r="B44" s="11"/>
      <c r="C44" s="12"/>
      <c r="D44" s="231"/>
      <c r="E44" s="231"/>
      <c r="F44" s="232"/>
      <c r="G44" s="243"/>
      <c r="H44" s="6"/>
    </row>
    <row r="45" spans="1:8" ht="12.75">
      <c r="A45" s="169"/>
      <c r="B45" s="227"/>
      <c r="C45" s="228"/>
      <c r="D45" s="228"/>
      <c r="E45" s="229"/>
      <c r="F45" s="229"/>
      <c r="G45" s="243"/>
      <c r="H45" s="6"/>
    </row>
    <row r="46" spans="1:8" ht="12.75">
      <c r="A46" s="169"/>
      <c r="B46" s="52" t="s">
        <v>7</v>
      </c>
      <c r="C46" s="53"/>
      <c r="D46" s="53"/>
      <c r="E46" s="53"/>
      <c r="F46" s="54"/>
      <c r="G46" s="243"/>
      <c r="H46" s="6"/>
    </row>
    <row r="47" spans="1:11" ht="12.75">
      <c r="A47" s="169"/>
      <c r="B47" s="55"/>
      <c r="C47" s="56"/>
      <c r="D47" s="56"/>
      <c r="E47" s="56"/>
      <c r="F47" s="57"/>
      <c r="G47" s="243"/>
      <c r="H47" s="12"/>
      <c r="I47" s="13"/>
      <c r="J47" s="13"/>
      <c r="K47" s="13"/>
    </row>
    <row r="48" spans="1:11" ht="12.75">
      <c r="A48" s="169"/>
      <c r="B48" s="58"/>
      <c r="C48" s="59" t="s">
        <v>52</v>
      </c>
      <c r="D48" s="59" t="s">
        <v>53</v>
      </c>
      <c r="E48" s="59" t="s">
        <v>55</v>
      </c>
      <c r="F48" s="60" t="s">
        <v>0</v>
      </c>
      <c r="G48" s="243"/>
      <c r="H48" s="12"/>
      <c r="I48" s="13"/>
      <c r="J48" s="13"/>
      <c r="K48" s="13"/>
    </row>
    <row r="49" spans="1:11" ht="12.75">
      <c r="A49" s="169"/>
      <c r="B49" s="61" t="s">
        <v>43</v>
      </c>
      <c r="C49" s="208">
        <f>$E$10</f>
        <v>20</v>
      </c>
      <c r="D49" s="208">
        <f>$E$10</f>
        <v>20</v>
      </c>
      <c r="E49" s="208">
        <f>$E$10</f>
        <v>20</v>
      </c>
      <c r="F49" s="63"/>
      <c r="G49" s="243"/>
      <c r="H49" s="12"/>
      <c r="I49" s="13"/>
      <c r="J49" s="13"/>
      <c r="K49" s="13"/>
    </row>
    <row r="50" spans="1:11" ht="12.75">
      <c r="A50" s="169"/>
      <c r="B50" s="61" t="s">
        <v>29</v>
      </c>
      <c r="C50" s="208">
        <f>48*40</f>
        <v>1920</v>
      </c>
      <c r="D50" s="208">
        <f>48*40</f>
        <v>1920</v>
      </c>
      <c r="E50" s="208">
        <f>48*40</f>
        <v>1920</v>
      </c>
      <c r="F50" s="63"/>
      <c r="G50" s="243"/>
      <c r="H50" s="12"/>
      <c r="I50" s="13"/>
      <c r="J50" s="13"/>
      <c r="K50" s="13"/>
    </row>
    <row r="51" spans="1:8" ht="13.5" thickBot="1">
      <c r="A51" s="169"/>
      <c r="B51" s="61" t="s">
        <v>28</v>
      </c>
      <c r="C51" s="112">
        <f>$E$8</f>
        <v>50</v>
      </c>
      <c r="D51" s="112">
        <f>$E$8</f>
        <v>50</v>
      </c>
      <c r="E51" s="112">
        <f>$E$8</f>
        <v>50</v>
      </c>
      <c r="F51" s="63"/>
      <c r="G51" s="243"/>
      <c r="H51" s="6"/>
    </row>
    <row r="52" spans="1:8" ht="13.5" thickBot="1">
      <c r="A52" s="169"/>
      <c r="B52" s="61" t="s">
        <v>11</v>
      </c>
      <c r="C52" s="138">
        <v>0.01</v>
      </c>
      <c r="D52" s="139">
        <f>C52</f>
        <v>0.01</v>
      </c>
      <c r="E52" s="139">
        <f>C52</f>
        <v>0.01</v>
      </c>
      <c r="F52" s="57"/>
      <c r="G52" s="243"/>
      <c r="H52" s="6"/>
    </row>
    <row r="53" spans="1:8" ht="6" customHeight="1" thickBot="1">
      <c r="A53" s="169"/>
      <c r="B53" s="49"/>
      <c r="C53" s="50"/>
      <c r="D53" s="50"/>
      <c r="E53" s="50"/>
      <c r="F53" s="51"/>
      <c r="G53" s="243"/>
      <c r="H53" s="6"/>
    </row>
    <row r="54" spans="1:8" ht="13.5" thickTop="1">
      <c r="A54" s="169"/>
      <c r="B54" s="69" t="s">
        <v>12</v>
      </c>
      <c r="C54" s="113">
        <f>C49*C50*C51*(C52)</f>
        <v>19200</v>
      </c>
      <c r="D54" s="113">
        <f>D49*D50*D51*(D52)</f>
        <v>19200</v>
      </c>
      <c r="E54" s="113">
        <f>E49*E50*E51*(E52)</f>
        <v>19200</v>
      </c>
      <c r="F54" s="78">
        <f>SUM(C54:E54)</f>
        <v>57600</v>
      </c>
      <c r="G54" s="243"/>
      <c r="H54" s="6"/>
    </row>
    <row r="55" spans="1:8" ht="12.75">
      <c r="A55" s="169"/>
      <c r="B55" s="239"/>
      <c r="C55" s="244"/>
      <c r="D55" s="244"/>
      <c r="E55" s="244"/>
      <c r="F55" s="241"/>
      <c r="G55" s="243"/>
      <c r="H55" s="6"/>
    </row>
    <row r="56" spans="2:8" s="167" customFormat="1" ht="12.75">
      <c r="B56" s="245"/>
      <c r="C56" s="246"/>
      <c r="D56" s="246"/>
      <c r="E56" s="246"/>
      <c r="F56" s="233"/>
      <c r="G56" s="243"/>
      <c r="H56" s="7"/>
    </row>
    <row r="57" spans="1:8" ht="12.75">
      <c r="A57" s="8" t="s">
        <v>46</v>
      </c>
      <c r="B57" s="8"/>
      <c r="C57" s="235"/>
      <c r="D57" s="235"/>
      <c r="E57" s="235"/>
      <c r="F57" s="232"/>
      <c r="G57" s="243"/>
      <c r="H57" s="6"/>
    </row>
    <row r="58" spans="1:8" ht="12.75">
      <c r="A58" s="8" t="s">
        <v>47</v>
      </c>
      <c r="B58" s="8"/>
      <c r="C58" s="235"/>
      <c r="D58" s="235"/>
      <c r="E58" s="235"/>
      <c r="F58" s="232"/>
      <c r="G58" s="243"/>
      <c r="H58" s="6"/>
    </row>
    <row r="59" spans="1:8" ht="12.75">
      <c r="A59" s="8" t="s">
        <v>71</v>
      </c>
      <c r="B59" s="8"/>
      <c r="C59" s="235"/>
      <c r="D59" s="235"/>
      <c r="E59" s="235"/>
      <c r="F59" s="232"/>
      <c r="G59" s="243"/>
      <c r="H59" s="6"/>
    </row>
    <row r="60" spans="1:8" ht="12.75">
      <c r="A60" s="8" t="s">
        <v>45</v>
      </c>
      <c r="B60" s="8"/>
      <c r="C60" s="235"/>
      <c r="D60" s="235"/>
      <c r="E60" s="235"/>
      <c r="F60" s="232"/>
      <c r="G60" s="243"/>
      <c r="H60" s="6"/>
    </row>
    <row r="61" spans="1:8" ht="12.75">
      <c r="A61" s="169"/>
      <c r="B61" s="227"/>
      <c r="C61" s="228"/>
      <c r="D61" s="228"/>
      <c r="E61" s="229"/>
      <c r="F61" s="229"/>
      <c r="G61" s="243"/>
      <c r="H61" s="6"/>
    </row>
    <row r="62" spans="1:8" ht="12.75">
      <c r="A62" s="169"/>
      <c r="B62" s="52" t="s">
        <v>10</v>
      </c>
      <c r="C62" s="73"/>
      <c r="D62" s="74"/>
      <c r="E62" s="53"/>
      <c r="F62" s="54"/>
      <c r="G62" s="243"/>
      <c r="H62" s="6"/>
    </row>
    <row r="63" spans="1:11" ht="12.75">
      <c r="A63" s="169"/>
      <c r="B63" s="55"/>
      <c r="C63" s="75"/>
      <c r="D63" s="76"/>
      <c r="E63" s="56"/>
      <c r="F63" s="57"/>
      <c r="G63" s="243"/>
      <c r="H63" s="9"/>
      <c r="I63" s="10"/>
      <c r="J63" s="10"/>
      <c r="K63" s="10"/>
    </row>
    <row r="64" spans="1:11" ht="12.75">
      <c r="A64" s="169"/>
      <c r="B64" s="58"/>
      <c r="C64" s="59" t="s">
        <v>52</v>
      </c>
      <c r="D64" s="59" t="s">
        <v>53</v>
      </c>
      <c r="E64" s="59" t="s">
        <v>55</v>
      </c>
      <c r="F64" s="60" t="s">
        <v>0</v>
      </c>
      <c r="G64" s="243"/>
      <c r="H64" s="9"/>
      <c r="I64" s="10"/>
      <c r="J64" s="10"/>
      <c r="K64" s="10"/>
    </row>
    <row r="65" spans="1:11" ht="12.75">
      <c r="A65" s="169"/>
      <c r="B65" s="61" t="s">
        <v>44</v>
      </c>
      <c r="C65" s="208">
        <f>$E$10</f>
        <v>20</v>
      </c>
      <c r="D65" s="208">
        <f>$E$10</f>
        <v>20</v>
      </c>
      <c r="E65" s="208">
        <f>$E$10</f>
        <v>20</v>
      </c>
      <c r="F65" s="63"/>
      <c r="G65" s="243"/>
      <c r="H65" s="9"/>
      <c r="I65" s="10"/>
      <c r="J65" s="10"/>
      <c r="K65" s="10"/>
    </row>
    <row r="66" spans="1:11" ht="12.75">
      <c r="A66" s="169"/>
      <c r="B66" s="61" t="s">
        <v>29</v>
      </c>
      <c r="C66" s="208">
        <f>48*40</f>
        <v>1920</v>
      </c>
      <c r="D66" s="208">
        <f>48*40</f>
        <v>1920</v>
      </c>
      <c r="E66" s="208">
        <f>48*40</f>
        <v>1920</v>
      </c>
      <c r="F66" s="63"/>
      <c r="G66" s="243"/>
      <c r="H66" s="9"/>
      <c r="I66" s="10"/>
      <c r="J66" s="10"/>
      <c r="K66" s="10"/>
    </row>
    <row r="67" spans="1:11" ht="13.5" thickBot="1">
      <c r="A67" s="169"/>
      <c r="B67" s="61" t="s">
        <v>28</v>
      </c>
      <c r="C67" s="112">
        <f>$E$8</f>
        <v>50</v>
      </c>
      <c r="D67" s="112">
        <f>$E$8</f>
        <v>50</v>
      </c>
      <c r="E67" s="112">
        <f>$E$8</f>
        <v>50</v>
      </c>
      <c r="F67" s="63"/>
      <c r="G67" s="243"/>
      <c r="H67" s="9"/>
      <c r="I67" s="10"/>
      <c r="J67" s="10"/>
      <c r="K67" s="10"/>
    </row>
    <row r="68" spans="1:8" ht="13.5" thickBot="1">
      <c r="A68" s="169"/>
      <c r="B68" s="61" t="s">
        <v>11</v>
      </c>
      <c r="C68" s="138">
        <v>0.05</v>
      </c>
      <c r="D68" s="139">
        <f>C68</f>
        <v>0.05</v>
      </c>
      <c r="E68" s="139">
        <f>C68</f>
        <v>0.05</v>
      </c>
      <c r="F68" s="57"/>
      <c r="G68" s="243"/>
      <c r="H68" s="6"/>
    </row>
    <row r="69" spans="1:8" ht="6" customHeight="1" thickBot="1">
      <c r="A69" s="169"/>
      <c r="B69" s="66"/>
      <c r="C69" s="67"/>
      <c r="D69" s="67"/>
      <c r="E69" s="67"/>
      <c r="F69" s="68"/>
      <c r="G69" s="243"/>
      <c r="H69" s="6"/>
    </row>
    <row r="70" spans="1:8" ht="13.5" thickTop="1">
      <c r="A70" s="169"/>
      <c r="B70" s="69" t="s">
        <v>13</v>
      </c>
      <c r="C70" s="113">
        <f>C65*C66*C67*C68</f>
        <v>96000</v>
      </c>
      <c r="D70" s="113">
        <f>D65*D66*D67*D68</f>
        <v>96000</v>
      </c>
      <c r="E70" s="113">
        <f>E65*E66*E67*E68</f>
        <v>96000</v>
      </c>
      <c r="F70" s="78">
        <f>SUM(C70:E70)</f>
        <v>288000</v>
      </c>
      <c r="G70" s="243"/>
      <c r="H70" s="6"/>
    </row>
    <row r="71" spans="1:8" ht="12.75">
      <c r="A71" s="169"/>
      <c r="B71" s="239"/>
      <c r="C71" s="244"/>
      <c r="D71" s="244"/>
      <c r="E71" s="244"/>
      <c r="F71" s="241"/>
      <c r="G71" s="243"/>
      <c r="H71" s="6"/>
    </row>
    <row r="72" spans="1:8" ht="12.75">
      <c r="A72" s="167"/>
      <c r="B72" s="223"/>
      <c r="C72" s="235"/>
      <c r="D72" s="235"/>
      <c r="E72" s="235"/>
      <c r="F72" s="232"/>
      <c r="G72" s="243"/>
      <c r="H72" s="6"/>
    </row>
    <row r="73" spans="1:8" ht="12.75">
      <c r="A73" s="8" t="s">
        <v>48</v>
      </c>
      <c r="B73" s="8"/>
      <c r="C73" s="235"/>
      <c r="D73" s="235"/>
      <c r="E73" s="235"/>
      <c r="F73" s="232"/>
      <c r="G73" s="243"/>
      <c r="H73" s="6"/>
    </row>
    <row r="74" spans="1:8" ht="12.75">
      <c r="A74" s="8" t="s">
        <v>49</v>
      </c>
      <c r="B74" s="8"/>
      <c r="C74" s="235"/>
      <c r="D74" s="235"/>
      <c r="E74" s="235"/>
      <c r="F74" s="232"/>
      <c r="G74" s="243"/>
      <c r="H74" s="6"/>
    </row>
    <row r="75" spans="1:8" ht="12.75">
      <c r="A75" s="169"/>
      <c r="B75" s="227"/>
      <c r="C75" s="228"/>
      <c r="D75" s="228"/>
      <c r="E75" s="229"/>
      <c r="F75" s="229"/>
      <c r="G75" s="243"/>
      <c r="H75" s="6"/>
    </row>
    <row r="76" spans="1:8" ht="12.75">
      <c r="A76" s="169"/>
      <c r="B76" s="52" t="s">
        <v>79</v>
      </c>
      <c r="C76" s="74"/>
      <c r="D76" s="74"/>
      <c r="E76" s="53"/>
      <c r="F76" s="54"/>
      <c r="G76" s="243"/>
      <c r="H76" s="6"/>
    </row>
    <row r="77" spans="1:10" ht="12.75">
      <c r="A77" s="169"/>
      <c r="B77" s="55"/>
      <c r="C77" s="76"/>
      <c r="D77" s="76"/>
      <c r="E77" s="56"/>
      <c r="F77" s="57"/>
      <c r="G77" s="243"/>
      <c r="H77" s="9"/>
      <c r="I77" s="10"/>
      <c r="J77" s="10"/>
    </row>
    <row r="78" spans="1:10" ht="12.75">
      <c r="A78" s="169"/>
      <c r="B78" s="58"/>
      <c r="C78" s="59" t="s">
        <v>52</v>
      </c>
      <c r="D78" s="59" t="s">
        <v>53</v>
      </c>
      <c r="E78" s="59" t="s">
        <v>55</v>
      </c>
      <c r="F78" s="60" t="s">
        <v>0</v>
      </c>
      <c r="G78" s="243"/>
      <c r="H78" s="9"/>
      <c r="I78" s="10"/>
      <c r="J78" s="10"/>
    </row>
    <row r="79" spans="1:10" ht="12.75">
      <c r="A79" s="169"/>
      <c r="B79" s="61" t="s">
        <v>42</v>
      </c>
      <c r="C79" s="208">
        <f>$E$10</f>
        <v>20</v>
      </c>
      <c r="D79" s="208">
        <f>$E$10</f>
        <v>20</v>
      </c>
      <c r="E79" s="208">
        <f>$E$10</f>
        <v>20</v>
      </c>
      <c r="F79" s="63"/>
      <c r="G79" s="243"/>
      <c r="H79" s="9"/>
      <c r="I79" s="10"/>
      <c r="J79" s="10"/>
    </row>
    <row r="80" spans="1:10" ht="12.75">
      <c r="A80" s="169"/>
      <c r="B80" s="61" t="s">
        <v>28</v>
      </c>
      <c r="C80" s="112">
        <f>$E$8</f>
        <v>50</v>
      </c>
      <c r="D80" s="112">
        <f>$E$8</f>
        <v>50</v>
      </c>
      <c r="E80" s="112">
        <f>$E$8</f>
        <v>50</v>
      </c>
      <c r="F80" s="63"/>
      <c r="G80" s="243"/>
      <c r="H80" s="9"/>
      <c r="I80" s="10"/>
      <c r="J80" s="10"/>
    </row>
    <row r="81" spans="1:8" ht="13.5" thickBot="1">
      <c r="A81" s="169"/>
      <c r="B81" s="61" t="s">
        <v>29</v>
      </c>
      <c r="C81" s="208">
        <f>48*40</f>
        <v>1920</v>
      </c>
      <c r="D81" s="208">
        <f>48*40</f>
        <v>1920</v>
      </c>
      <c r="E81" s="208">
        <f>48*40</f>
        <v>1920</v>
      </c>
      <c r="F81" s="63"/>
      <c r="G81" s="243"/>
      <c r="H81" s="6"/>
    </row>
    <row r="82" spans="1:8" ht="13.5" thickBot="1">
      <c r="A82" s="169"/>
      <c r="B82" s="61" t="s">
        <v>72</v>
      </c>
      <c r="C82" s="138">
        <v>0.01</v>
      </c>
      <c r="D82" s="139">
        <f>C82</f>
        <v>0.01</v>
      </c>
      <c r="E82" s="139">
        <f>C82</f>
        <v>0.01</v>
      </c>
      <c r="F82" s="57"/>
      <c r="G82" s="243"/>
      <c r="H82" s="6"/>
    </row>
    <row r="83" spans="1:8" ht="6" customHeight="1" thickBot="1">
      <c r="A83" s="169"/>
      <c r="B83" s="66"/>
      <c r="C83" s="67"/>
      <c r="D83" s="67"/>
      <c r="E83" s="67"/>
      <c r="F83" s="68"/>
      <c r="G83" s="243"/>
      <c r="H83" s="6"/>
    </row>
    <row r="84" spans="1:8" ht="13.5" thickTop="1">
      <c r="A84" s="169"/>
      <c r="B84" s="69" t="s">
        <v>14</v>
      </c>
      <c r="C84" s="113">
        <f>C79*C80*C81*C82</f>
        <v>19200</v>
      </c>
      <c r="D84" s="113">
        <f>D79*D80*D81*D82</f>
        <v>19200</v>
      </c>
      <c r="E84" s="113">
        <f>E79*E80*E81*E82</f>
        <v>19200</v>
      </c>
      <c r="F84" s="78">
        <f>SUM(C84:E84)</f>
        <v>57600</v>
      </c>
      <c r="G84" s="243"/>
      <c r="H84" s="6"/>
    </row>
    <row r="85" spans="1:8" ht="12.75">
      <c r="A85" s="169"/>
      <c r="B85" s="277"/>
      <c r="C85" s="277"/>
      <c r="D85" s="277"/>
      <c r="E85" s="277"/>
      <c r="F85" s="277"/>
      <c r="G85" s="277"/>
      <c r="H85" s="6"/>
    </row>
    <row r="86" spans="2:7" ht="12.75">
      <c r="B86" s="7"/>
      <c r="C86" s="7"/>
      <c r="D86" s="7"/>
      <c r="E86" s="7"/>
      <c r="F86" s="7"/>
      <c r="G86" s="6"/>
    </row>
    <row r="87" spans="2:7" ht="12.75">
      <c r="B87" s="7"/>
      <c r="C87" s="7"/>
      <c r="D87" s="7"/>
      <c r="E87" s="7"/>
      <c r="F87" s="7"/>
      <c r="G87" s="1"/>
    </row>
    <row r="88" spans="2:7" ht="12.75">
      <c r="B88" s="7"/>
      <c r="C88" s="7"/>
      <c r="D88" s="7"/>
      <c r="E88" s="7"/>
      <c r="F88" s="7"/>
      <c r="G88" s="2"/>
    </row>
    <row r="89" spans="2:7" ht="12.75">
      <c r="B89" s="7"/>
      <c r="C89" s="7"/>
      <c r="D89" s="7"/>
      <c r="E89" s="7"/>
      <c r="F89" s="7"/>
      <c r="G89" s="2"/>
    </row>
    <row r="90" spans="2:6" ht="12.75">
      <c r="B90" s="7"/>
      <c r="C90" s="7"/>
      <c r="D90" s="7"/>
      <c r="E90" s="7"/>
      <c r="F90" s="7"/>
    </row>
    <row r="91" ht="12.75">
      <c r="G91" s="2"/>
    </row>
    <row r="98" ht="12.75">
      <c r="G98" s="4"/>
    </row>
    <row r="99" ht="12.75">
      <c r="G99" s="3"/>
    </row>
  </sheetData>
  <sheetProtection/>
  <printOptions horizontalCentered="1"/>
  <pageMargins left="0.75" right="0.75" top="1.47" bottom="1" header="0.5" footer="0.5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showGridLines="0" tabSelected="1" zoomScalePageLayoutView="0" workbookViewId="0" topLeftCell="A3">
      <selection activeCell="E27" sqref="E27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48.00390625" style="0" customWidth="1"/>
    <col min="4" max="4" width="17.421875" style="0" customWidth="1"/>
    <col min="5" max="6" width="14.00390625" style="0" customWidth="1"/>
    <col min="7" max="7" width="2.421875" style="5" customWidth="1"/>
  </cols>
  <sheetData>
    <row r="1" ht="84" customHeight="1" thickBot="1">
      <c r="D1" s="247"/>
    </row>
    <row r="2" spans="3:4" ht="30.75" customHeight="1" thickBot="1" thickTop="1">
      <c r="C2" s="248" t="s">
        <v>17</v>
      </c>
      <c r="D2" s="249"/>
    </row>
    <row r="3" spans="3:4" ht="18" customHeight="1" thickTop="1">
      <c r="C3" s="258"/>
      <c r="D3" s="258"/>
    </row>
    <row r="4" spans="3:4" ht="18" customHeight="1">
      <c r="C4" s="258"/>
      <c r="D4" s="258"/>
    </row>
    <row r="5" spans="3:4" ht="18" customHeight="1">
      <c r="C5" s="258"/>
      <c r="D5" s="258"/>
    </row>
    <row r="6" spans="3:4" ht="18" customHeight="1">
      <c r="C6" s="258"/>
      <c r="D6" s="258"/>
    </row>
    <row r="7" spans="3:4" ht="18" customHeight="1" thickBot="1">
      <c r="C7" s="258"/>
      <c r="D7" s="258"/>
    </row>
    <row r="8" spans="3:5" ht="18" customHeight="1" thickBot="1" thickTop="1">
      <c r="C8" s="263" t="s">
        <v>65</v>
      </c>
      <c r="D8" s="262"/>
      <c r="E8" s="268" t="s">
        <v>76</v>
      </c>
    </row>
    <row r="9" spans="3:5" ht="18" customHeight="1">
      <c r="C9" s="259"/>
      <c r="D9" s="258"/>
      <c r="E9" s="261"/>
    </row>
    <row r="10" spans="3:5" ht="18" customHeight="1">
      <c r="C10" s="264" t="s">
        <v>74</v>
      </c>
      <c r="D10" s="258"/>
      <c r="E10" s="265">
        <v>120000</v>
      </c>
    </row>
    <row r="11" spans="3:5" ht="18" customHeight="1" thickBot="1">
      <c r="C11" s="266" t="s">
        <v>75</v>
      </c>
      <c r="D11" s="260"/>
      <c r="E11" s="267">
        <v>0.2</v>
      </c>
    </row>
    <row r="12" spans="3:4" ht="13.5" customHeight="1" thickTop="1">
      <c r="C12" s="258"/>
      <c r="D12" s="258"/>
    </row>
    <row r="14" spans="2:7" ht="12.75">
      <c r="B14" s="254"/>
      <c r="C14" s="250"/>
      <c r="D14" s="250"/>
      <c r="E14" s="250"/>
      <c r="F14" s="250"/>
      <c r="G14" s="251"/>
    </row>
    <row r="15" spans="2:7" ht="12.75">
      <c r="B15" s="255"/>
      <c r="C15" s="38" t="s">
        <v>17</v>
      </c>
      <c r="D15" s="39"/>
      <c r="E15" s="39"/>
      <c r="F15" s="40"/>
      <c r="G15" s="252"/>
    </row>
    <row r="16" spans="2:7" ht="13.5" thickBot="1">
      <c r="B16" s="255"/>
      <c r="C16" s="94"/>
      <c r="D16" s="95"/>
      <c r="E16" s="95"/>
      <c r="F16" s="96"/>
      <c r="G16" s="252"/>
    </row>
    <row r="17" spans="2:7" ht="19.5" customHeight="1" thickTop="1">
      <c r="B17" s="255"/>
      <c r="C17" s="104" t="s">
        <v>20</v>
      </c>
      <c r="D17" s="105" t="s">
        <v>21</v>
      </c>
      <c r="E17" s="106" t="s">
        <v>22</v>
      </c>
      <c r="F17" s="107" t="s">
        <v>23</v>
      </c>
      <c r="G17" s="252"/>
    </row>
    <row r="18" spans="2:7" ht="12.75">
      <c r="B18" s="255"/>
      <c r="C18" s="97"/>
      <c r="D18" s="114"/>
      <c r="E18" s="115"/>
      <c r="F18" s="116"/>
      <c r="G18" s="252"/>
    </row>
    <row r="19" spans="2:7" ht="12.75">
      <c r="B19" s="255"/>
      <c r="C19" s="99" t="str">
        <f>'Gains sur le stockage'!A33</f>
        <v>Gain sur côut de stockage</v>
      </c>
      <c r="D19" s="117">
        <f>'Gains sur le stockage'!I33</f>
        <v>100000</v>
      </c>
      <c r="E19" s="118">
        <f>'Gains sur le stockage'!J33</f>
        <v>134000</v>
      </c>
      <c r="F19" s="119">
        <f>'Gains sur le stockage'!K33</f>
        <v>177400</v>
      </c>
      <c r="G19" s="252"/>
    </row>
    <row r="20" spans="2:7" ht="12.75">
      <c r="B20" s="255"/>
      <c r="C20" s="99" t="str">
        <f>'autres gains '!B24</f>
        <v>Gains sur le nb de rafraichissement</v>
      </c>
      <c r="D20" s="117">
        <f>'autres gains '!C24</f>
        <v>3000</v>
      </c>
      <c r="E20" s="118">
        <f>'autres gains '!D24</f>
        <v>3000</v>
      </c>
      <c r="F20" s="119">
        <f>'autres gains '!E24</f>
        <v>3000</v>
      </c>
      <c r="G20" s="252"/>
    </row>
    <row r="21" spans="2:7" ht="12.75">
      <c r="B21" s="255"/>
      <c r="C21" s="99" t="str">
        <f>'autres gains '!B39</f>
        <v>Gains sur la réduction du temps passé</v>
      </c>
      <c r="D21" s="117">
        <f>'autres gains '!C39</f>
        <v>2250</v>
      </c>
      <c r="E21" s="118">
        <f>'autres gains '!D39</f>
        <v>2250</v>
      </c>
      <c r="F21" s="119">
        <f>'autres gains '!E39</f>
        <v>2250</v>
      </c>
      <c r="G21" s="252"/>
    </row>
    <row r="22" spans="2:7" ht="12.75">
      <c r="B22" s="255"/>
      <c r="C22" s="99" t="str">
        <f>'autres gains '!B54</f>
        <v>Gains sur la diminution des AR DEV&lt;---&gt; TEST</v>
      </c>
      <c r="D22" s="117">
        <f>'autres gains '!C54</f>
        <v>19200</v>
      </c>
      <c r="E22" s="118">
        <f>'autres gains '!D54</f>
        <v>19200</v>
      </c>
      <c r="F22" s="119">
        <f>'autres gains '!E54</f>
        <v>19200</v>
      </c>
      <c r="G22" s="252"/>
    </row>
    <row r="23" spans="2:7" ht="12.75">
      <c r="B23" s="255"/>
      <c r="C23" s="99" t="str">
        <f>'autres gains '!B70</f>
        <v>Gains sur diminution des entrées manuelles de données</v>
      </c>
      <c r="D23" s="117">
        <f>'autres gains '!C70</f>
        <v>96000</v>
      </c>
      <c r="E23" s="118">
        <f>'autres gains '!D70</f>
        <v>96000</v>
      </c>
      <c r="F23" s="119">
        <f>'autres gains '!E70</f>
        <v>96000</v>
      </c>
      <c r="G23" s="252"/>
    </row>
    <row r="24" spans="2:7" ht="12.75">
      <c r="B24" s="255"/>
      <c r="C24" s="100" t="str">
        <f>'autres gains '!B84</f>
        <v>Gains sur la dispo des systèmes non prod</v>
      </c>
      <c r="D24" s="120">
        <f>'autres gains '!C84</f>
        <v>19200</v>
      </c>
      <c r="E24" s="121">
        <f>'autres gains '!D84</f>
        <v>19200</v>
      </c>
      <c r="F24" s="122">
        <f>'autres gains '!E84</f>
        <v>19200</v>
      </c>
      <c r="G24" s="252"/>
    </row>
    <row r="25" spans="2:7" ht="12.75">
      <c r="B25" s="255"/>
      <c r="C25" s="101" t="s">
        <v>51</v>
      </c>
      <c r="D25" s="123">
        <f>SUM(D19:D24)</f>
        <v>239650</v>
      </c>
      <c r="E25" s="124">
        <f>SUM(E19:E24)</f>
        <v>273650</v>
      </c>
      <c r="F25" s="125">
        <f>SUM(F19:F24)</f>
        <v>317050</v>
      </c>
      <c r="G25" s="252"/>
    </row>
    <row r="26" spans="2:7" ht="3.75" customHeight="1">
      <c r="B26" s="255"/>
      <c r="C26" s="98"/>
      <c r="D26" s="126"/>
      <c r="E26" s="127"/>
      <c r="F26" s="128"/>
      <c r="G26" s="252"/>
    </row>
    <row r="27" spans="2:7" ht="12.75">
      <c r="B27" s="255"/>
      <c r="C27" s="102" t="s">
        <v>50</v>
      </c>
      <c r="D27" s="129">
        <f>E10</f>
        <v>120000</v>
      </c>
      <c r="E27" s="130">
        <f>E10*E11</f>
        <v>24000</v>
      </c>
      <c r="F27" s="131">
        <f>E10*E11</f>
        <v>24000</v>
      </c>
      <c r="G27" s="252"/>
    </row>
    <row r="28" spans="2:7" ht="3.75" customHeight="1">
      <c r="B28" s="255"/>
      <c r="C28" s="98"/>
      <c r="D28" s="132"/>
      <c r="E28" s="133"/>
      <c r="F28" s="134"/>
      <c r="G28" s="252"/>
    </row>
    <row r="29" spans="2:7" ht="12.75">
      <c r="B29" s="255"/>
      <c r="C29" s="103" t="s">
        <v>18</v>
      </c>
      <c r="D29" s="135">
        <f>D25-D27</f>
        <v>119650</v>
      </c>
      <c r="E29" s="136">
        <f>E25-E27</f>
        <v>249650</v>
      </c>
      <c r="F29" s="137">
        <f>F25-F27</f>
        <v>293050</v>
      </c>
      <c r="G29" s="252"/>
    </row>
    <row r="30" spans="2:7" ht="12.75">
      <c r="B30" s="256"/>
      <c r="C30" s="257"/>
      <c r="D30" s="257"/>
      <c r="E30" s="257"/>
      <c r="F30" s="257"/>
      <c r="G30" s="253"/>
    </row>
  </sheetData>
  <sheetProtection/>
  <printOptions horizontalCentered="1"/>
  <pageMargins left="0.75" right="0.75" top="1.75" bottom="1" header="0.5" footer="0.5"/>
  <pageSetup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3">
      <selection activeCell="H20" sqref="H20"/>
    </sheetView>
  </sheetViews>
  <sheetFormatPr defaultColWidth="9.140625" defaultRowHeight="12.75"/>
  <cols>
    <col min="8" max="8" width="9.140625" style="5" customWidth="1"/>
  </cols>
  <sheetData/>
  <sheetProtection/>
  <printOptions horizontalCentered="1"/>
  <pageMargins left="0.75" right="0.75" top="1.75" bottom="1" header="0.5" footer="0.5"/>
  <pageSetup fitToHeight="1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du ROI de gold client</dc:title>
  <dc:subject/>
  <dc:creator>Yannick HUBERT</dc:creator>
  <cp:keywords/>
  <dc:description/>
  <cp:lastModifiedBy>Yannick Hubert</cp:lastModifiedBy>
  <cp:lastPrinted>2008-04-01T13:33:00Z</cp:lastPrinted>
  <dcterms:created xsi:type="dcterms:W3CDTF">2004-07-29T16:07:55Z</dcterms:created>
  <dcterms:modified xsi:type="dcterms:W3CDTF">2011-10-24T15:29:37Z</dcterms:modified>
  <cp:category/>
  <cp:version/>
  <cp:contentType/>
  <cp:contentStatus/>
</cp:coreProperties>
</file>